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Febrero 2025\"/>
    </mc:Choice>
  </mc:AlternateContent>
  <xr:revisionPtr revIDLastSave="0" documentId="8_{F4C76285-6D12-459C-8464-52FACD9D4B72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>#REF!</definedName>
    <definedName name="_fmi2">#REF!</definedName>
    <definedName name="_fmi3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>#REF!</definedName>
    <definedName name="_rez3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hidden="1">{"empresa",#N/A,FALSE,"xEMPRESA"}</definedName>
    <definedName name="Adic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cte'!$A$9:$G$38</definedName>
    <definedName name="_xlnm.Print_Area" localSheetId="2">'C3 Capital'!$A$9:$G$23</definedName>
    <definedName name="_xlnm.Print_Area" localSheetId="3">'C4 FE'!$A$7:$G$25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hidden="1">{"epma",#N/A,FALSE,"EPMA"}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hidden="1">{#N/A,#N/A,FALSE,"informes"}</definedName>
    <definedName name="Jul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>#REF!</definedName>
    <definedName name="MA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hidden="1">{#N/A,#N/A,FALSE,"informes"}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hidden="1">{"INGRESOS DOLARES",#N/A,FALSE,"informes"}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hidden="1">{"INGRESOS DOLARES",#N/A,FALSE,"informes"}</definedName>
    <definedName name="OTRAS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hidden="1">{"epma",#N/A,FALSE,"EPMA"}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7" l="1"/>
  <c r="L156" i="7"/>
  <c r="L157" i="7"/>
  <c r="M158" i="7"/>
  <c r="M156" i="7" l="1"/>
  <c r="M157" i="7"/>
  <c r="L158" i="7"/>
  <c r="A26" i="4" l="1"/>
  <c r="G25" i="4" l="1"/>
  <c r="F15" i="1"/>
  <c r="F16" i="4"/>
  <c r="F22" i="4"/>
  <c r="G15" i="4"/>
  <c r="F18" i="4"/>
  <c r="G20" i="4"/>
  <c r="G13" i="4"/>
  <c r="M65" i="7"/>
  <c r="H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A15" i="5"/>
  <c r="F13" i="5"/>
  <c r="F12" i="5"/>
  <c r="A6" i="5"/>
  <c r="A6" i="6" s="1"/>
  <c r="A6" i="7" s="1"/>
  <c r="F9" i="4"/>
  <c r="A6" i="4"/>
  <c r="A24" i="3"/>
  <c r="F19" i="3"/>
  <c r="G19" i="3"/>
  <c r="F9" i="3"/>
  <c r="A6" i="3"/>
  <c r="A38" i="2"/>
  <c r="G33" i="2"/>
  <c r="F30" i="2"/>
  <c r="G27" i="2"/>
  <c r="F26" i="2"/>
  <c r="G24" i="2"/>
  <c r="F9" i="2"/>
  <c r="A6" i="2"/>
  <c r="G21" i="1"/>
  <c r="G19" i="4" l="1"/>
  <c r="F14" i="4"/>
  <c r="G23" i="4"/>
  <c r="G86" i="6"/>
  <c r="G12" i="5"/>
  <c r="F20" i="4"/>
  <c r="F12" i="4"/>
  <c r="G21" i="4"/>
  <c r="G16" i="4"/>
  <c r="G22" i="4"/>
  <c r="G17" i="4"/>
  <c r="F14" i="3"/>
  <c r="G17" i="3"/>
  <c r="G30" i="2"/>
  <c r="G25" i="2"/>
  <c r="G36" i="2"/>
  <c r="G22" i="2"/>
  <c r="G35" i="2"/>
  <c r="G16" i="2"/>
  <c r="F28" i="2"/>
  <c r="G28" i="2"/>
  <c r="F17" i="2"/>
  <c r="G29" i="2"/>
  <c r="G14" i="2"/>
  <c r="G18" i="2"/>
  <c r="G26" i="2"/>
  <c r="G23" i="2"/>
  <c r="G20" i="2"/>
  <c r="F24" i="2"/>
  <c r="G31" i="2"/>
  <c r="G19" i="1"/>
  <c r="G20" i="1"/>
  <c r="G34" i="2"/>
  <c r="F34" i="2"/>
  <c r="G21" i="3"/>
  <c r="F21" i="3"/>
  <c r="F14" i="5"/>
  <c r="F14" i="1"/>
  <c r="F13" i="4"/>
  <c r="F15" i="4"/>
  <c r="F17" i="4"/>
  <c r="F21" i="4"/>
  <c r="G13" i="5"/>
  <c r="G17" i="2"/>
  <c r="F25" i="2"/>
  <c r="G14" i="1"/>
  <c r="F21" i="1"/>
  <c r="F14" i="2"/>
  <c r="F20" i="2"/>
  <c r="F22" i="3"/>
  <c r="G13" i="1"/>
  <c r="F20" i="1"/>
  <c r="F22" i="1"/>
  <c r="F15" i="2"/>
  <c r="F21" i="2"/>
  <c r="G22" i="1"/>
  <c r="G15" i="2"/>
  <c r="G21" i="2"/>
  <c r="F31" i="2"/>
  <c r="G14" i="3"/>
  <c r="F16" i="1"/>
  <c r="G16" i="1"/>
  <c r="F19" i="1"/>
  <c r="F16" i="2"/>
  <c r="F18" i="2"/>
  <c r="F22" i="2"/>
  <c r="F36" i="2"/>
  <c r="F35" i="2" s="1"/>
  <c r="G22" i="3"/>
  <c r="G15" i="1"/>
  <c r="F27" i="2"/>
  <c r="F13" i="1"/>
  <c r="G12" i="4"/>
  <c r="G18" i="4"/>
  <c r="F23" i="2"/>
  <c r="G16" i="3"/>
  <c r="F29" i="2"/>
  <c r="F33" i="2"/>
  <c r="F16" i="3"/>
  <c r="G14" i="4" l="1"/>
  <c r="F19" i="4"/>
  <c r="F24" i="4"/>
  <c r="F23" i="4"/>
  <c r="F32" i="2"/>
  <c r="G12" i="3"/>
  <c r="F12" i="3"/>
  <c r="F17" i="3"/>
  <c r="G19" i="2"/>
  <c r="G18" i="1"/>
  <c r="F12" i="1"/>
  <c r="G23" i="3"/>
  <c r="F18" i="1"/>
  <c r="G14" i="5"/>
  <c r="G13" i="3"/>
  <c r="F13" i="3"/>
  <c r="F19" i="2"/>
  <c r="F13" i="2"/>
  <c r="F20" i="3"/>
  <c r="G20" i="3"/>
  <c r="F18" i="3"/>
  <c r="G18" i="3"/>
  <c r="G15" i="3"/>
  <c r="F15" i="3"/>
  <c r="G32" i="2"/>
  <c r="G12" i="1"/>
  <c r="G13" i="2"/>
  <c r="F25" i="4" l="1"/>
  <c r="G24" i="4"/>
  <c r="F12" i="2"/>
  <c r="F37" i="2" s="1"/>
  <c r="F23" i="1"/>
  <c r="F23" i="3"/>
  <c r="G12" i="2"/>
  <c r="G23" i="1"/>
  <c r="G37" i="2" l="1"/>
  <c r="L36" i="7" l="1"/>
  <c r="L69" i="7"/>
  <c r="M43" i="7"/>
  <c r="M73" i="7"/>
  <c r="L20" i="7"/>
  <c r="M138" i="7"/>
  <c r="M115" i="7"/>
  <c r="M95" i="7"/>
  <c r="L94" i="7"/>
  <c r="M25" i="7"/>
  <c r="L140" i="7"/>
  <c r="L97" i="7"/>
  <c r="M122" i="7"/>
  <c r="L77" i="7"/>
  <c r="M53" i="7"/>
  <c r="L83" i="7"/>
  <c r="L113" i="7"/>
  <c r="L38" i="7"/>
  <c r="L153" i="7"/>
  <c r="M132" i="7"/>
  <c r="M129" i="7"/>
  <c r="L44" i="7"/>
  <c r="M42" i="7"/>
  <c r="M98" i="7"/>
  <c r="M35" i="7"/>
  <c r="L112" i="7"/>
  <c r="L100" i="7"/>
  <c r="M55" i="7"/>
  <c r="L55" i="7"/>
  <c r="M45" i="7"/>
  <c r="L45" i="7"/>
  <c r="M60" i="7"/>
  <c r="L60" i="7"/>
  <c r="M59" i="7"/>
  <c r="L59" i="7"/>
  <c r="L124" i="7"/>
  <c r="M124" i="7"/>
  <c r="M44" i="7"/>
  <c r="M32" i="7"/>
  <c r="L32" i="7"/>
  <c r="M78" i="7"/>
  <c r="L78" i="7"/>
  <c r="L29" i="7"/>
  <c r="M29" i="7"/>
  <c r="M85" i="7"/>
  <c r="L85" i="7"/>
  <c r="L22" i="7"/>
  <c r="M22" i="7"/>
  <c r="L23" i="7"/>
  <c r="M23" i="7"/>
  <c r="M112" i="7"/>
  <c r="L70" i="7"/>
  <c r="L133" i="7"/>
  <c r="M133" i="7"/>
  <c r="M105" i="7"/>
  <c r="L105" i="7"/>
  <c r="M110" i="7"/>
  <c r="L110" i="7"/>
  <c r="M86" i="7"/>
  <c r="L86" i="7"/>
  <c r="M99" i="7"/>
  <c r="L99" i="7"/>
  <c r="L108" i="7"/>
  <c r="M108" i="7"/>
  <c r="L81" i="7"/>
  <c r="M81" i="7"/>
  <c r="L137" i="7"/>
  <c r="M137" i="7"/>
  <c r="M39" i="7"/>
  <c r="L39" i="7"/>
  <c r="M92" i="7"/>
  <c r="L92" i="7"/>
  <c r="M30" i="7"/>
  <c r="L30" i="7"/>
  <c r="L82" i="7"/>
  <c r="M82" i="7"/>
  <c r="M79" i="7"/>
  <c r="L79" i="7"/>
  <c r="M50" i="7"/>
  <c r="L114" i="7"/>
  <c r="M114" i="7"/>
  <c r="M20" i="7"/>
  <c r="L64" i="7"/>
  <c r="M64" i="7"/>
  <c r="M111" i="7"/>
  <c r="L111" i="7"/>
  <c r="L72" i="7"/>
  <c r="M72" i="7"/>
  <c r="M130" i="7" l="1"/>
  <c r="M89" i="7"/>
  <c r="M97" i="7"/>
  <c r="L109" i="7"/>
  <c r="M106" i="7"/>
  <c r="M94" i="7"/>
  <c r="M68" i="7"/>
  <c r="L42" i="7"/>
  <c r="M31" i="7"/>
  <c r="M143" i="7"/>
  <c r="L143" i="7"/>
  <c r="M147" i="7"/>
  <c r="L147" i="7"/>
  <c r="L126" i="7"/>
  <c r="L50" i="7"/>
  <c r="M144" i="7"/>
  <c r="L144" i="7"/>
  <c r="M142" i="7"/>
  <c r="L142" i="7"/>
  <c r="L141" i="7"/>
  <c r="M141" i="7"/>
  <c r="M150" i="7"/>
  <c r="L150" i="7"/>
  <c r="L149" i="7"/>
  <c r="M149" i="7"/>
  <c r="M148" i="7"/>
  <c r="L148" i="7"/>
  <c r="M121" i="7"/>
  <c r="L132" i="7"/>
  <c r="M96" i="7"/>
  <c r="L31" i="7"/>
  <c r="M36" i="7"/>
  <c r="L28" i="7"/>
  <c r="L138" i="7"/>
  <c r="M109" i="7"/>
  <c r="M140" i="7"/>
  <c r="L73" i="7"/>
  <c r="L106" i="7"/>
  <c r="M126" i="7"/>
  <c r="L43" i="7"/>
  <c r="M69" i="7"/>
  <c r="M90" i="7"/>
  <c r="L135" i="7"/>
  <c r="L51" i="7"/>
  <c r="M28" i="7"/>
  <c r="M83" i="7"/>
  <c r="M77" i="7"/>
  <c r="M51" i="7"/>
  <c r="M27" i="7"/>
  <c r="L121" i="7"/>
  <c r="L96" i="7"/>
  <c r="M135" i="7"/>
  <c r="M153" i="7"/>
  <c r="L52" i="7"/>
  <c r="L122" i="7"/>
  <c r="L91" i="7"/>
  <c r="L131" i="7"/>
  <c r="L54" i="7"/>
  <c r="L95" i="7"/>
  <c r="L25" i="7"/>
  <c r="M56" i="7"/>
  <c r="M91" i="7"/>
  <c r="L90" i="7"/>
  <c r="L98" i="7"/>
  <c r="M54" i="7"/>
  <c r="M131" i="7"/>
  <c r="L115" i="7"/>
  <c r="M38" i="7"/>
  <c r="L68" i="7"/>
  <c r="M52" i="7"/>
  <c r="M100" i="7"/>
  <c r="L53" i="7"/>
  <c r="M113" i="7"/>
  <c r="L27" i="7"/>
  <c r="L89" i="7"/>
  <c r="L129" i="7"/>
  <c r="M88" i="7"/>
  <c r="L35" i="7"/>
  <c r="L56" i="7"/>
  <c r="L84" i="7"/>
  <c r="M84" i="7"/>
  <c r="M80" i="7"/>
  <c r="L80" i="7"/>
  <c r="M75" i="7"/>
  <c r="L75" i="7"/>
  <c r="M71" i="7"/>
  <c r="L71" i="7"/>
  <c r="L136" i="7"/>
  <c r="M136" i="7"/>
  <c r="L76" i="7"/>
  <c r="M76" i="7"/>
  <c r="M107" i="7"/>
  <c r="L107" i="7"/>
  <c r="L101" i="7"/>
  <c r="M101" i="7"/>
  <c r="L87" i="7"/>
  <c r="M87" i="7"/>
  <c r="M34" i="7"/>
  <c r="L34" i="7"/>
  <c r="L130" i="7"/>
  <c r="L88" i="7"/>
  <c r="L37" i="7"/>
  <c r="M37" i="7"/>
  <c r="M123" i="7"/>
  <c r="L123" i="7"/>
  <c r="L57" i="7"/>
  <c r="M57" i="7"/>
  <c r="M151" i="7" l="1"/>
  <c r="L151" i="7"/>
  <c r="M146" i="7"/>
  <c r="L146" i="7"/>
  <c r="L125" i="7"/>
  <c r="M125" i="7"/>
  <c r="M104" i="7"/>
  <c r="L104" i="7"/>
  <c r="M63" i="7"/>
  <c r="L63" i="7"/>
  <c r="M134" i="7"/>
  <c r="L134" i="7"/>
  <c r="L21" i="7"/>
  <c r="M21" i="7"/>
  <c r="L103" i="7"/>
  <c r="M103" i="7"/>
  <c r="L19" i="7"/>
  <c r="M19" i="7"/>
  <c r="M102" i="7"/>
  <c r="L102" i="7"/>
  <c r="L67" i="7"/>
  <c r="M67" i="7"/>
  <c r="M62" i="7"/>
  <c r="L62" i="7"/>
  <c r="M33" i="7"/>
  <c r="L33" i="7"/>
  <c r="L93" i="7"/>
  <c r="M93" i="7"/>
  <c r="L26" i="7"/>
  <c r="M26" i="7"/>
  <c r="L58" i="7"/>
  <c r="M58" i="7"/>
  <c r="L74" i="7"/>
  <c r="M74" i="7"/>
  <c r="L18" i="7"/>
  <c r="M18" i="7"/>
  <c r="L120" i="7"/>
  <c r="L128" i="7"/>
  <c r="M128" i="7"/>
  <c r="L24" i="7"/>
  <c r="M41" i="7"/>
  <c r="L41" i="7"/>
  <c r="M49" i="7" l="1"/>
  <c r="L49" i="7"/>
  <c r="M120" i="7"/>
  <c r="M66" i="7"/>
  <c r="L66" i="7"/>
  <c r="L17" i="7"/>
  <c r="L40" i="7"/>
  <c r="M40" i="7"/>
  <c r="L119" i="7"/>
  <c r="M24" i="7"/>
  <c r="M47" i="7"/>
  <c r="L47" i="7"/>
  <c r="M117" i="7" l="1"/>
  <c r="L117" i="7"/>
  <c r="M17" i="7"/>
  <c r="M16" i="7"/>
  <c r="M119" i="7"/>
  <c r="M14" i="7" l="1"/>
  <c r="L16" i="7"/>
  <c r="L12" i="7" l="1"/>
  <c r="L14" i="7"/>
  <c r="L160" i="7" l="1"/>
  <c r="M160" i="7"/>
  <c r="M12" i="7"/>
  <c r="M145" i="7" l="1"/>
  <c r="L145" i="7"/>
  <c r="M155" i="7" l="1"/>
  <c r="L155" i="7"/>
  <c r="M154" i="7" l="1"/>
  <c r="L154" i="7"/>
</calcChain>
</file>

<file path=xl/sharedStrings.xml><?xml version="1.0" encoding="utf-8"?>
<sst xmlns="http://schemas.openxmlformats.org/spreadsheetml/2006/main" count="851" uniqueCount="463">
  <si>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</si>
  <si>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</si>
  <si>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</si>
  <si>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</si>
  <si>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</si>
  <si>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</si>
  <si>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</si>
  <si>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</si>
  <si>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</si>
  <si>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</si>
  <si>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</si>
  <si>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</si>
  <si>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</si>
  <si>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</si>
  <si>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</si>
  <si>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</si>
  <si>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</si>
  <si>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</si>
  <si>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</si>
  <si>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</si>
  <si>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</si>
  <si>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</si>
  <si>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</si>
  <si>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</si>
  <si>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</si>
  <si>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</si>
  <si>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</si>
  <si>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</si>
  <si>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</si>
  <si>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</si>
  <si>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</si>
  <si>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</si>
  <si>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</si>
  <si>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</si>
  <si>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</si>
  <si>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</si>
  <si>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</si>
  <si>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</si>
  <si>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</si>
  <si>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</si>
  <si>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</si>
  <si>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</si>
  <si>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</si>
  <si>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</si>
  <si>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</si>
  <si>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</si>
  <si>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</si>
  <si>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</si>
  <si>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</si>
  <si>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</si>
  <si>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</si>
  <si>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</si>
  <si>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</si>
  <si>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</si>
  <si>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</si>
  <si>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</si>
  <si>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</si>
  <si>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</si>
  <si>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</si>
  <si>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</si>
  <si>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</si>
  <si>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</si>
  <si>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</si>
  <si>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</si>
  <si>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</si>
  <si>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</si>
  <si>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</si>
  <si>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</si>
  <si>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</si>
  <si>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</si>
  <si>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</si>
  <si>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</si>
  <si>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</si>
  <si>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</si>
  <si>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</si>
  <si>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</si>
  <si>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</si>
  <si>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Resto de Fondos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</si>
  <si>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</si>
  <si>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</si>
  <si>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</si>
  <si>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</si>
  <si>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</si>
  <si>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</si>
  <si>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</si>
  <si>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</si>
  <si>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</si>
  <si>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</si>
  <si>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</si>
  <si>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</si>
  <si>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</si>
  <si>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</si>
  <si>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</si>
  <si>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</si>
  <si>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</si>
  <si>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</si>
  <si>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</si>
  <si>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</si>
  <si>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</si>
  <si>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</si>
  <si>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</si>
  <si>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</si>
  <si>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</si>
  <si>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</si>
  <si>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</si>
  <si>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</si>
  <si>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</si>
  <si>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</si>
  <si>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</si>
  <si>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</si>
  <si>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</si>
  <si>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</si>
  <si>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</si>
  <si>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</si>
  <si>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</si>
  <si>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</si>
  <si>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</si>
  <si>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</si>
  <si>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</si>
  <si>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</si>
  <si>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</si>
  <si>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</si>
  <si>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</si>
  <si>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</si>
  <si>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</si>
  <si>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</si>
  <si>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</si>
  <si>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</si>
  <si>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</si>
  <si>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</si>
  <si>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</si>
  <si>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</si>
  <si>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</si>
  <si>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</si>
  <si>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</si>
  <si>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</si>
  <si>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</si>
  <si>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</si>
  <si>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</si>
  <si>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</si>
  <si>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</si>
  <si>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</si>
  <si>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</si>
  <si>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</si>
  <si>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</si>
  <si>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</si>
  <si>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</si>
  <si>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</si>
  <si>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</si>
  <si>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</si>
  <si>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</si>
  <si>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</si>
  <si>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</si>
  <si>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</si>
  <si>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</si>
  <si>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</si>
  <si>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</si>
  <si>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</si>
  <si>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</si>
  <si>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</si>
  <si>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</si>
  <si>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</si>
  <si>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</si>
  <si>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</si>
  <si>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</si>
  <si>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</si>
  <si>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</si>
  <si>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</si>
  <si>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</si>
  <si>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</si>
  <si>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</si>
  <si>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</si>
  <si>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</si>
  <si>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</si>
  <si>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</si>
  <si>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</si>
  <si>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</si>
  <si>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</si>
  <si>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</si>
  <si>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</si>
  <si>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</si>
  <si>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</si>
  <si>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</si>
  <si>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</si>
  <si>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</si>
  <si>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</si>
  <si>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</si>
  <si>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</si>
  <si>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</si>
  <si>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</si>
  <si>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</si>
  <si>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</si>
  <si>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</si>
  <si>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</si>
  <si>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</si>
  <si>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</si>
  <si>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</si>
  <si>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</si>
  <si>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</si>
  <si>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</si>
  <si>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</si>
  <si>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</si>
  <si>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</si>
  <si>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</si>
  <si>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</si>
  <si>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</si>
  <si>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</si>
  <si>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</si>
  <si>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</si>
  <si>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</si>
  <si>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</si>
  <si>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</si>
  <si>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</si>
  <si>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</si>
  <si>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</si>
  <si>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</si>
  <si>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</si>
  <si>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</si>
  <si>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</si>
  <si>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</si>
  <si>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</si>
  <si>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</si>
  <si>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</si>
  <si>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</si>
  <si>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</si>
  <si>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</si>
  <si>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</si>
  <si>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</si>
  <si>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</si>
  <si>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</si>
  <si>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</si>
  <si>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</si>
  <si>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</si>
  <si>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</si>
  <si>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</si>
  <si>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</si>
  <si>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</si>
  <si>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</si>
  <si>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</si>
  <si>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</si>
  <si>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</si>
  <si>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</si>
  <si>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</si>
  <si>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</si>
  <si>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</si>
  <si>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</si>
  <si>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</si>
  <si>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</si>
  <si>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</si>
  <si>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</si>
  <si>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</si>
  <si>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</si>
  <si>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</si>
  <si>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</si>
  <si>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</si>
  <si>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</si>
  <si>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</si>
  <si>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</si>
  <si>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</si>
  <si>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</si>
  <si>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</si>
  <si>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</si>
  <si>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</si>
  <si>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</si>
  <si>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</si>
  <si>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</si>
  <si>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</si>
  <si>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</si>
  <si>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</si>
  <si>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</si>
  <si>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</si>
  <si>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</si>
  <si>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</si>
  <si>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</si>
  <si>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</si>
  <si>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</si>
  <si>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</si>
  <si>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Agencia Nacional Inmobiliaria Virgilio Barco Vargas</t>
  </si>
  <si>
    <t>Unidad Administrativa Especial Migración Colombia</t>
  </si>
  <si>
    <t>Defensa Civil Colombiana, Guillermo León Valencia</t>
  </si>
  <si>
    <t>Fonpolicía - Gestión General</t>
  </si>
  <si>
    <t>Hospital Militar</t>
  </si>
  <si>
    <t>Servicio Geologico Colombiano</t>
  </si>
  <si>
    <t>Escuela Tecnologica Instituto Tecnico Central</t>
  </si>
  <si>
    <t>Fondo Nacional Ambiental - Gestion General</t>
  </si>
  <si>
    <t>Unidad Administrativa Especial Junta Central Contadores</t>
  </si>
  <si>
    <t>Instituto Colombiano Agropecuario (ICA)</t>
  </si>
  <si>
    <t>Instituto Geográfico Agustín Codazzi - IGAC</t>
  </si>
  <si>
    <t xml:space="preserve">  Ingresos Tributarios</t>
  </si>
  <si>
    <t>Impuesto Simple</t>
  </si>
  <si>
    <t>Impuestos Indirectos</t>
  </si>
  <si>
    <t>Iva Interno</t>
  </si>
  <si>
    <t>Iva Externo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</si>
  <si>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</si>
  <si>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</si>
  <si>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</si>
  <si>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</si>
  <si>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</si>
  <si>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</si>
  <si>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</si>
  <si>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</si>
  <si>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</si>
  <si>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</si>
  <si>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</si>
  <si>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</si>
  <si>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</si>
  <si>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</si>
  <si>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Pensiones Epsa-Cvc</t>
  </si>
  <si>
    <t>Fondo Subsidio Sobretasa Gasolina Ley 488/98</t>
  </si>
  <si>
    <t>Fondo Apoyo Financiero Zonas  No Interconectadas (Fazni)</t>
  </si>
  <si>
    <t>Fondo Fonpet - Magisterio</t>
  </si>
  <si>
    <t>Fondos Ministerio Justicia</t>
  </si>
  <si>
    <t>Financiación Sector Justicia</t>
  </si>
  <si>
    <t>Fondo de Modernización, Descongestión y Bienestar de la Administración de la Justicia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</si>
  <si>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</si>
  <si>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</si>
  <si>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</si>
  <si>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</si>
  <si>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</si>
  <si>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</si>
  <si>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</si>
  <si>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</si>
  <si>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</si>
  <si>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</si>
  <si>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</si>
  <si>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</si>
  <si>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</si>
  <si>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</si>
  <si>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</si>
  <si>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</si>
  <si>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</si>
  <si>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</si>
  <si>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</si>
  <si>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</si>
  <si>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</si>
  <si>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</si>
  <si>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</si>
  <si>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</si>
  <si>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</si>
  <si>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</si>
  <si>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</si>
  <si>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</si>
  <si>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</si>
  <si>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</si>
  <si>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</si>
  <si>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>Acumulado al mes de febrero de 2025</t>
  </si>
  <si>
    <t xml:space="preserve">Agencia Presidencial de Cooperacion Internacional de Colombia, APC - Colombia </t>
  </si>
  <si>
    <t>Superintendencia de Servicios Públicos Domiciliarios</t>
  </si>
  <si>
    <t>Fondo Rotatorio del Dane</t>
  </si>
  <si>
    <t>Escuela Superior de Administración Pública (ESAP)</t>
  </si>
  <si>
    <t>Fondo Rotatorio del Ministerio de Relaciones Exteriores</t>
  </si>
  <si>
    <t>Superintendencia de Notariado y Registro</t>
  </si>
  <si>
    <t>Instituto Nacional Penitenciario y Carcelario - INPEC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</si>
  <si>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</si>
  <si>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</si>
  <si>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</si>
  <si>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</si>
  <si>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</si>
  <si>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Club Militar de Oficiales</t>
  </si>
  <si>
    <t>Caja de Sueldos de Retiro de la Policía Nacional</t>
  </si>
  <si>
    <t>Superintendencia de Vigilancia y Seguridad Privada</t>
  </si>
  <si>
    <t>Agencia Logística de las Fuerzas Militares</t>
  </si>
  <si>
    <t>Autoridad Nacional de Acuicultura y Pesca - Aunap</t>
  </si>
  <si>
    <t>Agencia Nacional de Tierras - ANT</t>
  </si>
  <si>
    <t>Agencia de Desarrollo Rural - ADR</t>
  </si>
  <si>
    <t>Instituto Nacional de Salud (INS)</t>
  </si>
  <si>
    <t>Superintendencia Nacional de Salud</t>
  </si>
  <si>
    <t>Instituto Nacional de Vigilancia de Medicamentos y Alimentos - INVIMA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</si>
  <si>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</si>
  <si>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</si>
  <si>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</si>
  <si>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Unidad de Planeacion Minero Energetica - UPME</t>
  </si>
  <si>
    <t>Instituto de Planificacion y Promocion de Soluciones  Energeticas para las Zonas no Interconectadas - IPSE</t>
  </si>
  <si>
    <t>Agencia Nacional de Hidrocarburos - ANH</t>
  </si>
  <si>
    <t>Agencia Nacional de Mineria - ANM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</si>
  <si>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</si>
  <si>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</si>
  <si>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</si>
  <si>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</si>
  <si>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</si>
  <si>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</si>
  <si>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Agencia Nacional del Espectro - ANE</t>
  </si>
  <si>
    <t>Computadores para Educar (CPE)</t>
  </si>
  <si>
    <t>Corporación Agencia Nacional de Gobierno Digital - AND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</si>
  <si>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</si>
  <si>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</si>
  <si>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</si>
  <si>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</si>
  <si>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</si>
  <si>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</si>
  <si>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</si>
  <si>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</si>
  <si>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</si>
  <si>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</si>
  <si>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Instituto de Hidrologia, Meteorologia y Estudios Ambientales - IDEAM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</si>
  <si>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</si>
  <si>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</si>
  <si>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</si>
  <si>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</si>
  <si>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</si>
  <si>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Instituto Nacional de Metrologia - INM</t>
  </si>
  <si>
    <t>Servicio Nacional de Aprendizaje (SENA)</t>
  </si>
  <si>
    <t>Unidad Nacional de Protección - UNP</t>
  </si>
  <si>
    <t>Comisión Nacional del Servicio Civil</t>
  </si>
  <si>
    <t>Unidad de Atencion y Reparacion Integral a las Victimas</t>
  </si>
  <si>
    <t>Instituto Colombiano de Bienestar Familiar (ICBF)</t>
  </si>
  <si>
    <t>Instituto Nacional para Sordos (INSOR)</t>
  </si>
  <si>
    <t xml:space="preserve">Instituto Nacional para Ciegos (INCI) </t>
  </si>
  <si>
    <t>Impuesto Sobre la Renta y Complementarios</t>
  </si>
  <si>
    <t xml:space="preserve">  Disposición de Activos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</si>
  <si>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</si>
  <si>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</si>
  <si>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</si>
  <si>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</si>
  <si>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</si>
  <si>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</si>
  <si>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</si>
  <si>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</si>
  <si>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</si>
  <si>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</si>
  <si>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</si>
  <si>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</si>
  <si>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 xml:space="preserve">  Dividendos y Utilidades por Otras Inversiones de Capital</t>
  </si>
  <si>
    <t xml:space="preserve">  Recursos de Crédito Externo</t>
  </si>
  <si>
    <t xml:space="preserve">  Recuperación de Cartera – Prestamos</t>
  </si>
  <si>
    <t xml:space="preserve">  Reintegros y Otros Recursos No Apropiados</t>
  </si>
  <si>
    <t xml:space="preserve">  Otros Recursos de Capital</t>
  </si>
  <si>
    <t>Impuesto Sobre Aduanas y Recargos 1/</t>
  </si>
  <si>
    <t>Impuesto a Productos Plasticos de un Solo Uso</t>
  </si>
  <si>
    <t>Fondo de Defensa Nacional</t>
  </si>
  <si>
    <t>Fondo Rotatorio de Minas y Energía</t>
  </si>
  <si>
    <t>Escuelas Industriales e Institutos Tecnicos</t>
  </si>
  <si>
    <t>Fondo de Recursos Soat y Fonsat (Antes Fosyga)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</si>
  <si>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</si>
  <si>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</si>
  <si>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</si>
  <si>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</si>
  <si>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</si>
  <si>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</si>
  <si>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</si>
  <si>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</si>
  <si>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Sobretasa al Acpm (Ley 488/98)</t>
  </si>
  <si>
    <t>Fondo de Investigacion en Salud (Ley643/01)</t>
  </si>
  <si>
    <t>Fondo Conservación de Museos y Teatros</t>
  </si>
  <si>
    <t>Fondo Apoyo Financiero para la Energización de las Zonas Rurales Interconectadas (Faer)</t>
  </si>
  <si>
    <t>Fondo Recursos Monitoreo y Vigilancia Educacion Superior</t>
  </si>
  <si>
    <t>Fondo Especial de Energía Social (Foes Art.118 De La Ley 812 De 2003).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</si>
  <si>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</si>
  <si>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</si>
  <si>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</si>
  <si>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</si>
  <si>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Especial Registro Unico Nacional de Transito - Runt</t>
  </si>
  <si>
    <t>Fondo de Modernización, Descongestión y Bienestar de la Administración de Justicia</t>
  </si>
  <si>
    <t>Fondo Especial Impuesto Sobre la Renta para la Equidad - Cree</t>
  </si>
  <si>
    <t>Fondo Nacional de Bomberos de Colombia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</si>
  <si>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</si>
  <si>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</si>
  <si>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</si>
  <si>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</si>
  <si>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de Mitigacion de Emergencias- Fome</t>
  </si>
  <si>
    <t>Fondo para la Promoción del Patrimonio, la Cultura, las Artes y la Creatividad -Foncultura- Ley 2070 de 2020</t>
  </si>
  <si>
    <t>Fondo Especial para el Recaudo por Multas y Cobro Coactivo (Artículo 6 Ley 2197 de 2022)</t>
  </si>
  <si>
    <t>Cuadro No. 1. Ejecución Ingresos del Presupuesto General de la Nación-PGN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</si>
</sst>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_ * #,##0.0_ ;_ * \-#,##0.0_ ;_ * &quot;-&quot;??_ ;_ @_ "/>
    <numFmt numFmtId="172" formatCode="0.0%"/>
    <numFmt numFmtId="173" formatCode="#,##0;\(#,##0\)"/>
    <numFmt numFmtId="174" formatCode="_-* #,##0_-;\-* #,##0_-;_-* &quot;-&quot;??_-;_-@_-"/>
  </numFmts>
  <fonts count="12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right"/>
    </xf>
    <xf numFmtId="165" fontId="4" fillId="0" borderId="0" xfId="1" applyNumberFormat="1" applyFont="1"/>
    <xf numFmtId="0" fontId="3" fillId="4" borderId="0" xfId="0" applyFont="1" applyFill="1"/>
    <xf numFmtId="164" fontId="3" fillId="5" borderId="0" xfId="1" applyNumberFormat="1" applyFont="1" applyFill="1" applyBorder="1"/>
    <xf numFmtId="165" fontId="3" fillId="4" borderId="0" xfId="4" applyNumberFormat="1" applyFont="1" applyFill="1" applyBorder="1"/>
    <xf numFmtId="168" fontId="4" fillId="0" borderId="0" xfId="0" applyNumberFormat="1" applyFont="1"/>
    <xf numFmtId="3" fontId="4" fillId="0" borderId="0" xfId="0" applyNumberFormat="1" applyFont="1"/>
    <xf numFmtId="10" fontId="4" fillId="0" borderId="0" xfId="2" applyNumberFormat="1" applyFont="1"/>
    <xf numFmtId="164" fontId="4" fillId="0" borderId="0" xfId="1" applyNumberFormat="1" applyFont="1" applyBorder="1"/>
    <xf numFmtId="165" fontId="4" fillId="0" borderId="0" xfId="4" applyNumberFormat="1" applyFont="1" applyFill="1" applyBorder="1"/>
    <xf numFmtId="168" fontId="4" fillId="0" borderId="0" xfId="5" applyFont="1"/>
    <xf numFmtId="0" fontId="3" fillId="6" borderId="0" xfId="0" applyFont="1" applyFill="1"/>
    <xf numFmtId="164" fontId="3" fillId="6" borderId="0" xfId="1" applyNumberFormat="1" applyFont="1" applyFill="1" applyBorder="1"/>
    <xf numFmtId="165" fontId="3" fillId="6" borderId="0" xfId="4" applyNumberFormat="1" applyFont="1" applyFill="1" applyBorder="1"/>
    <xf numFmtId="0" fontId="5" fillId="3" borderId="0" xfId="0" applyFont="1" applyFill="1"/>
    <xf numFmtId="0" fontId="4" fillId="3" borderId="0" xfId="0" applyFont="1" applyFill="1"/>
    <xf numFmtId="0" fontId="4" fillId="2" borderId="0" xfId="0" applyFont="1" applyFill="1"/>
    <xf numFmtId="164" fontId="4" fillId="0" borderId="0" xfId="1" applyNumberFormat="1" applyFont="1"/>
    <xf numFmtId="3" fontId="4" fillId="2" borderId="0" xfId="0" applyNumberFormat="1" applyFont="1" applyFill="1"/>
    <xf numFmtId="169" fontId="4" fillId="0" borderId="0" xfId="0" applyNumberFormat="1" applyFont="1"/>
    <xf numFmtId="0" fontId="3" fillId="5" borderId="0" xfId="0" applyFont="1" applyFill="1"/>
    <xf numFmtId="165" fontId="3" fillId="5" borderId="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165" fontId="3" fillId="0" borderId="0" xfId="1" applyNumberFormat="1" applyFont="1" applyBorder="1" applyAlignment="1">
      <alignment wrapText="1"/>
    </xf>
    <xf numFmtId="0" fontId="4" fillId="0" borderId="0" xfId="0" applyFont="1" applyAlignment="1">
      <alignment horizontal="left" indent="2"/>
    </xf>
    <xf numFmtId="165" fontId="4" fillId="0" borderId="0" xfId="1" applyNumberFormat="1" applyFont="1" applyBorder="1" applyAlignment="1">
      <alignment wrapText="1"/>
    </xf>
    <xf numFmtId="165" fontId="3" fillId="5" borderId="0" xfId="1" applyNumberFormat="1" applyFont="1" applyFill="1" applyBorder="1" applyAlignment="1">
      <alignment wrapText="1"/>
    </xf>
    <xf numFmtId="165" fontId="3" fillId="6" borderId="0" xfId="1" applyNumberFormat="1" applyFont="1" applyFill="1" applyBorder="1" applyAlignment="1">
      <alignment vertical="top" wrapText="1"/>
    </xf>
    <xf numFmtId="0" fontId="5" fillId="3" borderId="0" xfId="0" applyFont="1" applyFill="1" applyAlignment="1">
      <alignment vertical="top"/>
    </xf>
    <xf numFmtId="165" fontId="5" fillId="3" borderId="0" xfId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165" fontId="5" fillId="0" borderId="0" xfId="4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4" fillId="0" borderId="0" xfId="1" applyNumberFormat="1" applyFont="1" applyAlignment="1">
      <alignment horizontal="left" vertical="top" wrapText="1"/>
    </xf>
    <xf numFmtId="164" fontId="4" fillId="0" borderId="0" xfId="1" applyNumberFormat="1" applyFont="1" applyAlignment="1">
      <alignment vertical="top" wrapText="1"/>
    </xf>
    <xf numFmtId="171" fontId="4" fillId="2" borderId="0" xfId="1" applyNumberFormat="1" applyFont="1" applyFill="1" applyBorder="1" applyAlignment="1">
      <alignment vertical="top" wrapText="1"/>
    </xf>
    <xf numFmtId="172" fontId="4" fillId="0" borderId="0" xfId="2" applyNumberFormat="1" applyFont="1"/>
    <xf numFmtId="164" fontId="4" fillId="0" borderId="0" xfId="1" applyNumberFormat="1" applyFont="1" applyBorder="1" applyAlignment="1">
      <alignment horizontal="left" vertical="top" wrapText="1"/>
    </xf>
    <xf numFmtId="164" fontId="3" fillId="6" borderId="0" xfId="1" applyNumberFormat="1" applyFont="1" applyFill="1" applyBorder="1" applyAlignment="1">
      <alignment vertical="top" wrapText="1"/>
    </xf>
    <xf numFmtId="0" fontId="3" fillId="6" borderId="0" xfId="0" applyFont="1" applyFill="1" applyAlignment="1">
      <alignment horizontal="left"/>
    </xf>
    <xf numFmtId="164" fontId="3" fillId="6" borderId="0" xfId="4" applyNumberFormat="1" applyFont="1" applyFill="1" applyBorder="1"/>
    <xf numFmtId="0" fontId="5" fillId="3" borderId="0" xfId="0" applyFont="1" applyFill="1" applyAlignment="1">
      <alignment horizontal="left"/>
    </xf>
    <xf numFmtId="0" fontId="5" fillId="0" borderId="0" xfId="0" applyFont="1"/>
    <xf numFmtId="170" fontId="4" fillId="0" borderId="0" xfId="0" applyNumberFormat="1" applyFont="1"/>
    <xf numFmtId="0" fontId="2" fillId="0" borderId="0" xfId="0" applyFont="1"/>
    <xf numFmtId="165" fontId="4" fillId="0" borderId="0" xfId="1" applyNumberFormat="1" applyFont="1" applyAlignment="1">
      <alignment vertical="top" wrapText="1"/>
    </xf>
    <xf numFmtId="164" fontId="2" fillId="0" borderId="0" xfId="0" applyNumberFormat="1" applyFont="1"/>
    <xf numFmtId="0" fontId="4" fillId="3" borderId="0" xfId="0" applyFont="1" applyFill="1" applyAlignment="1">
      <alignment horizontal="center"/>
    </xf>
    <xf numFmtId="173" fontId="4" fillId="0" borderId="0" xfId="0" applyNumberFormat="1" applyFont="1"/>
    <xf numFmtId="173" fontId="7" fillId="5" borderId="0" xfId="1" applyNumberFormat="1" applyFont="1" applyFill="1" applyAlignment="1">
      <alignment horizontal="right" vertical="center" wrapText="1" readingOrder="1"/>
    </xf>
    <xf numFmtId="0" fontId="7" fillId="0" borderId="0" xfId="0" applyFont="1" applyAlignment="1">
      <alignment vertical="center" wrapText="1" readingOrder="1"/>
    </xf>
    <xf numFmtId="173" fontId="7" fillId="0" borderId="0" xfId="1" applyNumberFormat="1" applyFont="1" applyAlignment="1">
      <alignment horizontal="right" vertical="center" wrapText="1" readingOrder="1"/>
    </xf>
    <xf numFmtId="165" fontId="7" fillId="0" borderId="0" xfId="1" applyNumberFormat="1" applyFont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173" fontId="8" fillId="0" borderId="0" xfId="1" applyNumberFormat="1" applyFont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173" fontId="8" fillId="0" borderId="0" xfId="1" applyNumberFormat="1" applyFont="1" applyAlignment="1">
      <alignment horizontal="right" vertical="top" wrapText="1" readingOrder="1"/>
    </xf>
    <xf numFmtId="0" fontId="4" fillId="0" borderId="0" xfId="0" applyFont="1" applyAlignment="1">
      <alignment vertical="top" wrapText="1"/>
    </xf>
    <xf numFmtId="173" fontId="7" fillId="5" borderId="0" xfId="1" applyNumberFormat="1" applyFont="1" applyFill="1" applyAlignment="1">
      <alignment horizontal="right" wrapText="1" readingOrder="1"/>
    </xf>
    <xf numFmtId="173" fontId="7" fillId="6" borderId="0" xfId="1" applyNumberFormat="1" applyFont="1" applyFill="1" applyAlignment="1">
      <alignment horizontal="right" wrapText="1" readingOrder="1"/>
    </xf>
    <xf numFmtId="174" fontId="5" fillId="0" borderId="0" xfId="1" applyNumberFormat="1" applyFont="1"/>
    <xf numFmtId="173" fontId="5" fillId="0" borderId="0" xfId="0" applyNumberFormat="1" applyFont="1"/>
    <xf numFmtId="174" fontId="4" fillId="0" borderId="0" xfId="1" applyNumberFormat="1" applyFont="1"/>
    <xf numFmtId="164" fontId="4" fillId="0" borderId="0" xfId="1" applyNumberFormat="1" applyFont="1" applyFill="1" applyAlignment="1">
      <alignment wrapText="1"/>
    </xf>
    <xf numFmtId="171" fontId="4" fillId="2" borderId="0" xfId="1" applyNumberFormat="1" applyFont="1" applyFill="1" applyBorder="1" applyAlignment="1">
      <alignment wrapText="1"/>
    </xf>
    <xf numFmtId="0" fontId="9" fillId="0" borderId="0" xfId="0" applyFont="1"/>
    <xf numFmtId="165" fontId="0" fillId="0" borderId="0" xfId="1" applyNumberFormat="1" applyFont="1"/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0" xfId="0" applyFont="1" applyAlignment="1">
      <alignment wrapText="1" readingOrder="1"/>
    </xf>
    <xf numFmtId="173" fontId="7" fillId="0" borderId="0" xfId="1" applyNumberFormat="1" applyFont="1" applyFill="1" applyAlignment="1">
      <alignment horizontal="right" wrapText="1" readingOrder="1"/>
    </xf>
    <xf numFmtId="164" fontId="4" fillId="3" borderId="0" xfId="1" applyNumberFormat="1" applyFont="1" applyFill="1" applyBorder="1"/>
    <xf numFmtId="164" fontId="3" fillId="6" borderId="0" xfId="1" applyNumberFormat="1" applyFont="1" applyFill="1" applyAlignment="1">
      <alignment vertical="top" wrapText="1"/>
    </xf>
    <xf numFmtId="164" fontId="3" fillId="6" borderId="0" xfId="1" applyNumberFormat="1" applyFont="1" applyFill="1" applyAlignment="1">
      <alignment wrapText="1"/>
    </xf>
    <xf numFmtId="173" fontId="7" fillId="3" borderId="0" xfId="1" applyNumberFormat="1" applyFont="1" applyFill="1" applyAlignment="1">
      <alignment horizontal="right" vertical="center" wrapText="1" readingOrder="1"/>
    </xf>
    <xf numFmtId="173" fontId="8" fillId="3" borderId="0" xfId="1" applyNumberFormat="1" applyFont="1" applyFill="1" applyAlignment="1">
      <alignment horizontal="right" vertical="center" wrapText="1" readingOrder="1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/>
    </xf>
    <xf numFmtId="165" fontId="3" fillId="3" borderId="1" xfId="3" quotePrefix="1" applyNumberFormat="1" applyFont="1" applyFill="1" applyBorder="1" applyAlignment="1" applyProtection="1">
      <alignment horizontal="center"/>
    </xf>
    <xf numFmtId="165" fontId="3" fillId="3" borderId="1" xfId="3" quotePrefix="1" applyNumberFormat="1" applyFont="1" applyFill="1" applyBorder="1" applyAlignment="1">
      <alignment horizontal="center"/>
    </xf>
    <xf numFmtId="165" fontId="3" fillId="3" borderId="1" xfId="3" applyNumberFormat="1" applyFont="1" applyFill="1" applyBorder="1" applyAlignment="1" applyProtection="1">
      <alignment horizontal="center"/>
    </xf>
    <xf numFmtId="164" fontId="3" fillId="3" borderId="1" xfId="3" quotePrefix="1" applyNumberFormat="1" applyFont="1" applyFill="1" applyBorder="1" applyAlignment="1" applyProtection="1">
      <alignment horizontal="center"/>
    </xf>
    <xf numFmtId="164" fontId="3" fillId="0" borderId="1" xfId="1" applyNumberFormat="1" applyFont="1" applyBorder="1"/>
    <xf numFmtId="164" fontId="4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/>
    </xf>
    <xf numFmtId="173" fontId="4" fillId="0" borderId="1" xfId="0" applyNumberFormat="1" applyFont="1" applyBorder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165" fontId="4" fillId="0" borderId="1" xfId="1" applyNumberFormat="1" applyFont="1" applyBorder="1"/>
    <xf numFmtId="165" fontId="3" fillId="3" borderId="1" xfId="1" applyNumberFormat="1" applyFont="1" applyFill="1" applyBorder="1" applyAlignment="1" applyProtection="1">
      <alignment horizontal="center"/>
    </xf>
    <xf numFmtId="165" fontId="7" fillId="5" borderId="0" xfId="1" applyNumberFormat="1" applyFont="1" applyFill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7" fillId="5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7" fillId="6" borderId="0" xfId="1" applyNumberFormat="1" applyFont="1" applyFill="1" applyAlignment="1">
      <alignment horizontal="right" wrapText="1" readingOrder="1"/>
    </xf>
    <xf numFmtId="165" fontId="5" fillId="0" borderId="0" xfId="1" applyNumberFormat="1" applyFont="1"/>
    <xf numFmtId="0" fontId="9" fillId="2" borderId="0" xfId="0" applyFont="1" applyFill="1"/>
    <xf numFmtId="0" fontId="3" fillId="2" borderId="0" xfId="0" applyFont="1" applyFill="1"/>
    <xf numFmtId="164" fontId="3" fillId="3" borderId="2" xfId="3" quotePrefix="1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center" vertical="top"/>
    </xf>
    <xf numFmtId="165" fontId="3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 vertical="top" wrapText="1"/>
    </xf>
    <xf numFmtId="165" fontId="3" fillId="3" borderId="0" xfId="1" applyNumberFormat="1" applyFont="1" applyFill="1" applyBorder="1" applyAlignment="1" applyProtection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3" borderId="1" xfId="3" quotePrefix="1" applyNumberFormat="1" applyFont="1" applyFill="1" applyBorder="1" applyAlignment="1" applyProtection="1">
      <alignment horizontal="center" vertical="top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165" fontId="3" fillId="3" borderId="3" xfId="3" applyNumberFormat="1" applyFont="1" applyFill="1" applyBorder="1" applyAlignment="1" applyProtection="1">
      <alignment horizontal="center" vertical="center"/>
    </xf>
    <xf numFmtId="165" fontId="3" fillId="3" borderId="0" xfId="3" applyNumberFormat="1" applyFont="1" applyFill="1" applyBorder="1" applyAlignment="1" applyProtection="1">
      <alignment horizontal="center" vertical="center"/>
    </xf>
    <xf numFmtId="165" fontId="3" fillId="3" borderId="1" xfId="3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left"/>
    </xf>
    <xf numFmtId="164" fontId="3" fillId="3" borderId="0" xfId="3" applyNumberFormat="1" applyFont="1" applyFill="1" applyBorder="1" applyAlignment="1" applyProtection="1">
      <alignment horizontal="center" vertical="top"/>
    </xf>
    <xf numFmtId="165" fontId="3" fillId="3" borderId="3" xfId="3" applyNumberFormat="1" applyFont="1" applyFill="1" applyBorder="1" applyAlignment="1" applyProtection="1">
      <alignment horizontal="center" vertical="center" wrapText="1"/>
    </xf>
    <xf numFmtId="165" fontId="3" fillId="3" borderId="0" xfId="3" applyNumberFormat="1" applyFont="1" applyFill="1" applyBorder="1" applyAlignment="1" applyProtection="1">
      <alignment horizontal="center"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7" fillId="6" borderId="0" xfId="0" applyFont="1" applyFill="1" applyAlignment="1">
      <alignment wrapText="1" readingOrder="1"/>
    </xf>
    <xf numFmtId="0" fontId="4" fillId="6" borderId="0" xfId="0" applyFont="1" applyFill="1"/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center" wrapText="1" readingOrder="1"/>
    </xf>
    <xf numFmtId="0" fontId="4" fillId="0" borderId="0" xfId="0" applyFont="1"/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0" fontId="7" fillId="5" borderId="0" xfId="0" applyFont="1" applyFill="1" applyAlignment="1">
      <alignment wrapText="1" readingOrder="1"/>
    </xf>
    <xf numFmtId="0" fontId="4" fillId="5" borderId="0" xfId="0" applyFont="1" applyFill="1"/>
    <xf numFmtId="0" fontId="10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/>
    </xf>
    <xf numFmtId="0" fontId="7" fillId="5" borderId="0" xfId="0" applyFont="1" applyFill="1" applyAlignment="1">
      <alignment vertical="center" wrapText="1" readingOrder="1"/>
    </xf>
    <xf numFmtId="0" fontId="7" fillId="5" borderId="0" xfId="0" applyFont="1" applyFill="1" applyAlignment="1">
      <alignment horizontal="left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</cellXfs>
  <cellStyles count="6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786130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128905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376555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75" t="s">
        <v>462</v>
      </c>
      <c r="B5"/>
      <c r="C5"/>
      <c r="D5"/>
      <c r="E5"/>
      <c r="F5"/>
      <c r="G5"/>
    </row>
    <row r="6" spans="1:13" ht="12.75" x14ac:dyDescent="0.2">
      <c r="A6" s="114" t="s">
        <v>345</v>
      </c>
      <c r="B6" s="114"/>
      <c r="C6" s="114"/>
      <c r="D6" s="114"/>
      <c r="E6" s="114"/>
      <c r="F6" s="114"/>
      <c r="G6" s="114"/>
    </row>
    <row r="7" spans="1:13" x14ac:dyDescent="0.2">
      <c r="A7" s="115" t="s">
        <v>0</v>
      </c>
      <c r="B7" s="115"/>
      <c r="C7" s="115"/>
      <c r="D7" s="115"/>
      <c r="E7" s="115"/>
      <c r="F7" s="115"/>
      <c r="G7" s="115"/>
    </row>
    <row r="8" spans="1:13" ht="12" thickBot="1" x14ac:dyDescent="0.25">
      <c r="A8" s="87"/>
      <c r="B8" s="87"/>
      <c r="C8" s="87"/>
      <c r="D8" s="87"/>
      <c r="E8" s="87"/>
      <c r="F8" s="87"/>
      <c r="G8" s="87"/>
    </row>
    <row r="9" spans="1:13" ht="12" thickBot="1" x14ac:dyDescent="0.25">
      <c r="B9" s="116" t="s">
        <v>2</v>
      </c>
      <c r="C9" s="116"/>
      <c r="D9" s="116"/>
      <c r="E9" s="117" t="s">
        <v>3</v>
      </c>
      <c r="F9" s="118" t="s">
        <v>4</v>
      </c>
      <c r="G9" s="118" t="s">
        <v>5</v>
      </c>
    </row>
    <row r="10" spans="1:13" x14ac:dyDescent="0.2">
      <c r="A10" s="86" t="s">
        <v>1</v>
      </c>
      <c r="B10" s="4" t="s">
        <v>6</v>
      </c>
      <c r="C10" s="4" t="s">
        <v>7</v>
      </c>
      <c r="D10" s="4" t="s">
        <v>8</v>
      </c>
      <c r="E10" s="117"/>
      <c r="F10" s="118"/>
      <c r="G10" s="118"/>
    </row>
    <row r="11" spans="1:13" ht="12" thickBot="1" x14ac:dyDescent="0.25">
      <c r="A11" s="88"/>
      <c r="B11" s="89" t="s">
        <v>9</v>
      </c>
      <c r="C11" s="89" t="s">
        <v>10</v>
      </c>
      <c r="D11" s="90" t="s">
        <v>11</v>
      </c>
      <c r="E11" s="89" t="s">
        <v>12</v>
      </c>
      <c r="F11" s="90" t="s">
        <v>13</v>
      </c>
      <c r="G11" s="91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8">
        <v>483698.66859030799</v>
      </c>
      <c r="C12" s="8">
        <v>0</v>
      </c>
      <c r="D12" s="8">
        <v>483698.66859030799</v>
      </c>
      <c r="E12" s="8">
        <v>71066.71652225958</v>
      </c>
      <c r="F12" s="8">
        <f>SUM(F13:F16)</f>
        <v>412631.95206804847</v>
      </c>
      <c r="G12" s="9">
        <f>+(E12/D12)*100</f>
        <v>14.692353139895239</v>
      </c>
      <c r="H12" s="10"/>
      <c r="I12" s="11"/>
      <c r="J12" s="12"/>
      <c r="K12" s="6"/>
      <c r="L12" s="6"/>
      <c r="M12" s="6"/>
    </row>
    <row r="13" spans="1:13" x14ac:dyDescent="0.2">
      <c r="A13" s="2" t="s">
        <v>16</v>
      </c>
      <c r="B13" s="81">
        <v>305777.92700000003</v>
      </c>
      <c r="C13" s="81">
        <v>0</v>
      </c>
      <c r="D13" s="81">
        <v>305777.92700000003</v>
      </c>
      <c r="E13" s="81">
        <v>44008.179720122702</v>
      </c>
      <c r="F13" s="13">
        <f>+D13-E13</f>
        <v>261769.74727987731</v>
      </c>
      <c r="G13" s="14">
        <f>+(E13/D13)*100</f>
        <v>14.392202914019592</v>
      </c>
      <c r="H13" s="15"/>
      <c r="I13" s="11"/>
      <c r="J13" s="12"/>
      <c r="K13" s="6"/>
      <c r="L13" s="6"/>
      <c r="M13" s="6"/>
    </row>
    <row r="14" spans="1:13" x14ac:dyDescent="0.2">
      <c r="A14" s="2" t="s">
        <v>17</v>
      </c>
      <c r="B14" s="81">
        <v>155769.57984958802</v>
      </c>
      <c r="C14" s="81">
        <v>0</v>
      </c>
      <c r="D14" s="81">
        <v>155769.57984958802</v>
      </c>
      <c r="E14" s="81">
        <v>23515.246878064601</v>
      </c>
      <c r="F14" s="13">
        <f>+D14-E14</f>
        <v>132254.3329715234</v>
      </c>
      <c r="G14" s="14">
        <f>+(E14/D14)*100</f>
        <v>15.096174041665295</v>
      </c>
      <c r="H14" s="15"/>
      <c r="I14" s="11"/>
      <c r="J14" s="12"/>
      <c r="K14" s="6"/>
      <c r="L14" s="6"/>
      <c r="M14" s="6"/>
    </row>
    <row r="15" spans="1:13" x14ac:dyDescent="0.2">
      <c r="A15" s="2" t="s">
        <v>18</v>
      </c>
      <c r="B15" s="81">
        <v>18119.471887410997</v>
      </c>
      <c r="C15" s="81">
        <v>0</v>
      </c>
      <c r="D15" s="81">
        <v>18119.471887410997</v>
      </c>
      <c r="E15" s="81">
        <v>2971.5357086746299</v>
      </c>
      <c r="F15" s="13">
        <f>+D15-E15</f>
        <v>15147.936178736367</v>
      </c>
      <c r="G15" s="14">
        <f>+(E15/D15)*100</f>
        <v>16.399681663675786</v>
      </c>
      <c r="H15" s="15"/>
      <c r="I15" s="11"/>
      <c r="J15" s="12"/>
    </row>
    <row r="16" spans="1:13" x14ac:dyDescent="0.2">
      <c r="A16" s="2" t="s">
        <v>19</v>
      </c>
      <c r="B16" s="81">
        <v>4031.6898533089998</v>
      </c>
      <c r="C16" s="81">
        <v>0</v>
      </c>
      <c r="D16" s="81">
        <v>4031.6898533089998</v>
      </c>
      <c r="E16" s="81">
        <v>571.75421539764</v>
      </c>
      <c r="F16" s="13">
        <f>+D16-E16</f>
        <v>3459.9356379113597</v>
      </c>
      <c r="G16" s="14">
        <f>+(E16/D16)*100</f>
        <v>14.181502947910889</v>
      </c>
      <c r="H16" s="15"/>
      <c r="I16" s="11"/>
      <c r="J16" s="12"/>
    </row>
    <row r="17" spans="1:14" x14ac:dyDescent="0.2">
      <c r="B17" s="81"/>
      <c r="C17" s="81"/>
      <c r="D17" s="81"/>
      <c r="E17" s="81"/>
      <c r="F17" s="13"/>
      <c r="J17" s="12"/>
    </row>
    <row r="18" spans="1:14" x14ac:dyDescent="0.2">
      <c r="A18" s="7" t="s">
        <v>20</v>
      </c>
      <c r="B18" s="8">
        <v>27308.463866396</v>
      </c>
      <c r="C18" s="8">
        <v>28</v>
      </c>
      <c r="D18" s="8">
        <v>27336.463866396</v>
      </c>
      <c r="E18" s="8">
        <v>4720.7359473691695</v>
      </c>
      <c r="F18" s="8">
        <f>SUM(F19:F22)</f>
        <v>22615.727919026827</v>
      </c>
      <c r="G18" s="9">
        <f t="shared" ref="G18:G23" si="0">+(E18/D18)*100</f>
        <v>17.26900732458029</v>
      </c>
      <c r="J18" s="12"/>
    </row>
    <row r="19" spans="1:14" x14ac:dyDescent="0.2">
      <c r="A19" s="2" t="s">
        <v>21</v>
      </c>
      <c r="B19" s="81">
        <v>13344.677214075999</v>
      </c>
      <c r="C19" s="81">
        <v>28</v>
      </c>
      <c r="D19" s="81">
        <v>13372.677214075999</v>
      </c>
      <c r="E19" s="81">
        <v>2787.8443182433598</v>
      </c>
      <c r="F19" s="13">
        <f>+D19-E19</f>
        <v>10584.832895832638</v>
      </c>
      <c r="G19" s="14">
        <f t="shared" si="0"/>
        <v>20.847316312315474</v>
      </c>
      <c r="J19" s="12"/>
    </row>
    <row r="20" spans="1:14" x14ac:dyDescent="0.2">
      <c r="A20" s="2" t="s">
        <v>22</v>
      </c>
      <c r="B20" s="81">
        <v>7033.4125903479999</v>
      </c>
      <c r="C20" s="81">
        <v>0</v>
      </c>
      <c r="D20" s="81">
        <v>7033.4125903479999</v>
      </c>
      <c r="E20" s="81">
        <v>694.38084158752997</v>
      </c>
      <c r="F20" s="13">
        <f>+D20-E20</f>
        <v>6339.0317487604698</v>
      </c>
      <c r="G20" s="14">
        <f>+(E20/D20)*100</f>
        <v>9.872602135419065</v>
      </c>
      <c r="J20" s="12"/>
    </row>
    <row r="21" spans="1:14" x14ac:dyDescent="0.2">
      <c r="A21" s="2" t="s">
        <v>23</v>
      </c>
      <c r="B21" s="81">
        <v>973.43641129499997</v>
      </c>
      <c r="C21" s="81">
        <v>0</v>
      </c>
      <c r="D21" s="81">
        <v>973.43641129499997</v>
      </c>
      <c r="E21" s="81">
        <v>388.97758821827006</v>
      </c>
      <c r="F21" s="13">
        <f>+D21-E21</f>
        <v>584.45882307672991</v>
      </c>
      <c r="G21" s="14">
        <f t="shared" si="0"/>
        <v>39.95921908250773</v>
      </c>
      <c r="J21" s="12"/>
    </row>
    <row r="22" spans="1:14" x14ac:dyDescent="0.2">
      <c r="A22" s="2" t="s">
        <v>24</v>
      </c>
      <c r="B22" s="81">
        <v>5956.9376506770004</v>
      </c>
      <c r="C22" s="81">
        <v>0</v>
      </c>
      <c r="D22" s="81">
        <v>5956.9376506770004</v>
      </c>
      <c r="E22" s="81">
        <v>849.53319932001</v>
      </c>
      <c r="F22" s="13">
        <f>+D22-E22</f>
        <v>5107.4044513569906</v>
      </c>
      <c r="G22" s="14">
        <f t="shared" si="0"/>
        <v>14.261240408038539</v>
      </c>
      <c r="J22" s="12"/>
    </row>
    <row r="23" spans="1:14" x14ac:dyDescent="0.2">
      <c r="A23" s="16" t="s">
        <v>25</v>
      </c>
      <c r="B23" s="17">
        <v>511007.13245670398</v>
      </c>
      <c r="C23" s="17">
        <v>28</v>
      </c>
      <c r="D23" s="17">
        <v>511035.13245670398</v>
      </c>
      <c r="E23" s="17">
        <v>75787.452469628755</v>
      </c>
      <c r="F23" s="17">
        <f>+F12+F18</f>
        <v>435247.67998707527</v>
      </c>
      <c r="G23" s="18">
        <f t="shared" si="0"/>
        <v>14.830184395600165</v>
      </c>
    </row>
    <row r="24" spans="1:14" x14ac:dyDescent="0.2">
      <c r="A24" s="19" t="s">
        <v>26</v>
      </c>
      <c r="B24" s="20"/>
      <c r="C24" s="20"/>
      <c r="D24" s="20"/>
      <c r="E24" s="21"/>
      <c r="F24" s="20"/>
      <c r="G24" s="20"/>
    </row>
    <row r="25" spans="1:14" x14ac:dyDescent="0.2">
      <c r="A25" s="20"/>
      <c r="B25" s="22"/>
      <c r="C25" s="22"/>
      <c r="D25" s="22"/>
      <c r="E25" s="20"/>
      <c r="F25" s="20"/>
      <c r="G25" s="20"/>
    </row>
    <row r="26" spans="1:14" x14ac:dyDescent="0.2">
      <c r="A26" s="20"/>
      <c r="B26" s="23"/>
      <c r="C26" s="23"/>
      <c r="D26" s="23"/>
      <c r="E26" s="23"/>
      <c r="F26" s="23"/>
      <c r="G26" s="24"/>
    </row>
    <row r="27" spans="1:14" x14ac:dyDescent="0.2">
      <c r="N27" s="12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0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75" t="s">
        <v>269</v>
      </c>
      <c r="B5"/>
      <c r="C5"/>
      <c r="D5"/>
      <c r="E5"/>
      <c r="F5"/>
      <c r="G5" s="76"/>
    </row>
    <row r="6" spans="1:7" ht="12.75" x14ac:dyDescent="0.2">
      <c r="A6" s="114" t="str">
        <f>+'C1 Total ingresos'!A6</f>
        <v>Acumulado al mes de febrero de 2025</v>
      </c>
      <c r="B6" s="114"/>
      <c r="C6" s="114"/>
      <c r="D6" s="114"/>
      <c r="E6" s="114"/>
      <c r="F6" s="114"/>
      <c r="G6" s="114"/>
    </row>
    <row r="7" spans="1:7" x14ac:dyDescent="0.2">
      <c r="A7" s="115" t="s">
        <v>0</v>
      </c>
      <c r="B7" s="115"/>
      <c r="C7" s="115"/>
      <c r="D7" s="115"/>
      <c r="E7" s="115"/>
      <c r="F7" s="115"/>
      <c r="G7" s="115"/>
    </row>
    <row r="8" spans="1:7" ht="12" thickBot="1" x14ac:dyDescent="0.25">
      <c r="A8" s="87"/>
      <c r="B8" s="87"/>
      <c r="C8" s="87"/>
      <c r="D8" s="87"/>
      <c r="E8" s="87"/>
      <c r="F8" s="87"/>
      <c r="G8" s="87"/>
    </row>
    <row r="9" spans="1:7" ht="14.25" customHeight="1" thickBot="1" x14ac:dyDescent="0.25">
      <c r="A9" s="121" t="s">
        <v>1</v>
      </c>
      <c r="B9" s="116" t="s">
        <v>2</v>
      </c>
      <c r="C9" s="116"/>
      <c r="D9" s="116"/>
      <c r="E9" s="117" t="s">
        <v>3</v>
      </c>
      <c r="F9" s="118" t="str">
        <f>+'C1 Total ingresos'!F9</f>
        <v>Aforo menos Recaudo</v>
      </c>
      <c r="G9" s="120" t="s">
        <v>5</v>
      </c>
    </row>
    <row r="10" spans="1:7" ht="12.75" customHeight="1" x14ac:dyDescent="0.2">
      <c r="A10" s="122"/>
      <c r="B10" s="4" t="s">
        <v>6</v>
      </c>
      <c r="C10" s="4" t="s">
        <v>7</v>
      </c>
      <c r="D10" s="4" t="s">
        <v>8</v>
      </c>
      <c r="E10" s="117"/>
      <c r="F10" s="118"/>
      <c r="G10" s="120"/>
    </row>
    <row r="11" spans="1:7" ht="12" thickBot="1" x14ac:dyDescent="0.25">
      <c r="A11" s="123"/>
      <c r="B11" s="93" t="s">
        <v>9</v>
      </c>
      <c r="C11" s="93" t="s">
        <v>10</v>
      </c>
      <c r="D11" s="90" t="s">
        <v>11</v>
      </c>
      <c r="E11" s="93" t="s">
        <v>12</v>
      </c>
      <c r="F11" s="90" t="s">
        <v>13</v>
      </c>
      <c r="G11" s="91" t="s">
        <v>14</v>
      </c>
    </row>
    <row r="12" spans="1:7" x14ac:dyDescent="0.2">
      <c r="A12" s="25" t="s">
        <v>27</v>
      </c>
      <c r="B12" s="8">
        <v>304504.76699999999</v>
      </c>
      <c r="C12" s="8">
        <v>0</v>
      </c>
      <c r="D12" s="8">
        <v>304504.76699999999</v>
      </c>
      <c r="E12" s="8">
        <v>43914.144932906514</v>
      </c>
      <c r="F12" s="8">
        <f>+F13+F19+F32</f>
        <v>260590.6220670935</v>
      </c>
      <c r="G12" s="26">
        <f t="shared" ref="G12:G37" si="0">IFERROR(IF(D12&gt;0,+(E12/D12)*100,0),0)</f>
        <v>14.421496702843575</v>
      </c>
    </row>
    <row r="13" spans="1:7" x14ac:dyDescent="0.2">
      <c r="A13" s="27" t="s">
        <v>28</v>
      </c>
      <c r="B13" s="41">
        <v>151447.58299999998</v>
      </c>
      <c r="C13" s="41">
        <v>0</v>
      </c>
      <c r="D13" s="41">
        <v>151447.58299999998</v>
      </c>
      <c r="E13" s="41">
        <v>18713.680533715997</v>
      </c>
      <c r="F13" s="41">
        <f>SUM(F14:F18)</f>
        <v>132733.90246628399</v>
      </c>
      <c r="G13" s="28">
        <f t="shared" si="0"/>
        <v>12.356539578261872</v>
      </c>
    </row>
    <row r="14" spans="1:7" x14ac:dyDescent="0.2">
      <c r="A14" s="29" t="s">
        <v>29</v>
      </c>
      <c r="B14" s="41">
        <v>147639.05499999999</v>
      </c>
      <c r="C14" s="41">
        <v>0</v>
      </c>
      <c r="D14" s="41">
        <v>147639.05499999999</v>
      </c>
      <c r="E14" s="41">
        <v>18696.603157669997</v>
      </c>
      <c r="F14" s="41">
        <f t="shared" ref="F14:F31" si="1">+D14-E14</f>
        <v>128942.45184232999</v>
      </c>
      <c r="G14" s="30">
        <f t="shared" si="0"/>
        <v>12.663724485143851</v>
      </c>
    </row>
    <row r="15" spans="1:7" x14ac:dyDescent="0.2">
      <c r="A15" s="29" t="s">
        <v>30</v>
      </c>
      <c r="B15" s="41">
        <v>1409.421</v>
      </c>
      <c r="C15" s="41">
        <v>0</v>
      </c>
      <c r="D15" s="41">
        <v>1409.421</v>
      </c>
      <c r="E15" s="41">
        <v>16.789687819999997</v>
      </c>
      <c r="F15" s="41">
        <f t="shared" si="1"/>
        <v>1392.6313121800001</v>
      </c>
      <c r="G15" s="30">
        <f t="shared" si="0"/>
        <v>1.1912471731299588</v>
      </c>
    </row>
    <row r="16" spans="1:7" x14ac:dyDescent="0.2">
      <c r="A16" s="29" t="s">
        <v>31</v>
      </c>
      <c r="B16" s="41">
        <v>0</v>
      </c>
      <c r="C16" s="41">
        <v>0</v>
      </c>
      <c r="D16" s="41">
        <v>0</v>
      </c>
      <c r="E16" s="41">
        <v>0.64398936500000004</v>
      </c>
      <c r="F16" s="41">
        <f t="shared" si="1"/>
        <v>-0.64398936500000004</v>
      </c>
      <c r="G16" s="30">
        <f t="shared" si="0"/>
        <v>0</v>
      </c>
    </row>
    <row r="17" spans="1:7" x14ac:dyDescent="0.2">
      <c r="A17" s="29" t="s">
        <v>32</v>
      </c>
      <c r="B17" s="41">
        <v>0</v>
      </c>
      <c r="C17" s="41">
        <v>0</v>
      </c>
      <c r="D17" s="41">
        <v>0</v>
      </c>
      <c r="E17" s="41">
        <v>0.24397903600000001</v>
      </c>
      <c r="F17" s="41">
        <f t="shared" si="1"/>
        <v>-0.24397903600000001</v>
      </c>
      <c r="G17" s="30">
        <f t="shared" si="0"/>
        <v>0</v>
      </c>
    </row>
    <row r="18" spans="1:7" x14ac:dyDescent="0.2">
      <c r="A18" s="29" t="s">
        <v>33</v>
      </c>
      <c r="B18" s="41">
        <v>2399.107</v>
      </c>
      <c r="C18" s="41">
        <v>0</v>
      </c>
      <c r="D18" s="41">
        <v>2399.107</v>
      </c>
      <c r="E18" s="41">
        <v>-0.60028017499999997</v>
      </c>
      <c r="F18" s="41">
        <f t="shared" si="1"/>
        <v>2399.7072801750001</v>
      </c>
      <c r="G18" s="30">
        <f t="shared" si="0"/>
        <v>-2.5020983849407298E-2</v>
      </c>
    </row>
    <row r="19" spans="1:7" x14ac:dyDescent="0.2">
      <c r="A19" s="27" t="s">
        <v>34</v>
      </c>
      <c r="B19" s="41">
        <v>106200.56213397684</v>
      </c>
      <c r="C19" s="41">
        <v>0</v>
      </c>
      <c r="D19" s="41">
        <v>106200.56213397684</v>
      </c>
      <c r="E19" s="41">
        <v>18395.818573753517</v>
      </c>
      <c r="F19" s="41">
        <f>SUM(F20:F31)</f>
        <v>87804.743560223345</v>
      </c>
      <c r="G19" s="28">
        <f t="shared" si="0"/>
        <v>17.32177137682789</v>
      </c>
    </row>
    <row r="20" spans="1:7" x14ac:dyDescent="0.2">
      <c r="A20" s="29" t="s">
        <v>35</v>
      </c>
      <c r="B20" s="41">
        <v>77105.008133976851</v>
      </c>
      <c r="C20" s="41">
        <v>0</v>
      </c>
      <c r="D20" s="41">
        <v>77105.008133976851</v>
      </c>
      <c r="E20" s="41">
        <v>14085.889879589</v>
      </c>
      <c r="F20" s="41">
        <f t="shared" si="1"/>
        <v>63019.118254387853</v>
      </c>
      <c r="G20" s="30">
        <f t="shared" si="0"/>
        <v>18.26845002741392</v>
      </c>
    </row>
    <row r="21" spans="1:7" x14ac:dyDescent="0.2">
      <c r="A21" s="29" t="s">
        <v>36</v>
      </c>
      <c r="B21" s="41">
        <v>234.93199999999999</v>
      </c>
      <c r="C21" s="41">
        <v>0</v>
      </c>
      <c r="D21" s="41">
        <v>234.93199999999999</v>
      </c>
      <c r="E21" s="41">
        <v>55.103808999999998</v>
      </c>
      <c r="F21" s="41">
        <f t="shared" si="1"/>
        <v>179.828191</v>
      </c>
      <c r="G21" s="30">
        <f t="shared" si="0"/>
        <v>23.455216403044286</v>
      </c>
    </row>
    <row r="22" spans="1:7" x14ac:dyDescent="0.2">
      <c r="A22" s="29" t="s">
        <v>37</v>
      </c>
      <c r="B22" s="41">
        <v>600.10199999999998</v>
      </c>
      <c r="C22" s="41">
        <v>0</v>
      </c>
      <c r="D22" s="41">
        <v>600.10199999999998</v>
      </c>
      <c r="E22" s="41">
        <v>120.793644</v>
      </c>
      <c r="F22" s="41">
        <f t="shared" si="1"/>
        <v>479.308356</v>
      </c>
      <c r="G22" s="30">
        <f t="shared" si="0"/>
        <v>20.128852095143827</v>
      </c>
    </row>
    <row r="23" spans="1:7" x14ac:dyDescent="0.2">
      <c r="A23" s="29" t="s">
        <v>38</v>
      </c>
      <c r="B23" s="41">
        <v>94.91</v>
      </c>
      <c r="C23" s="41">
        <v>0</v>
      </c>
      <c r="D23" s="41">
        <v>94.91</v>
      </c>
      <c r="E23" s="41">
        <v>15.68925468424</v>
      </c>
      <c r="F23" s="41">
        <f t="shared" si="1"/>
        <v>79.220745315759999</v>
      </c>
      <c r="G23" s="30">
        <f t="shared" si="0"/>
        <v>16.530665561310716</v>
      </c>
    </row>
    <row r="24" spans="1:7" x14ac:dyDescent="0.2">
      <c r="A24" s="29" t="s">
        <v>39</v>
      </c>
      <c r="B24" s="41">
        <v>15851.848</v>
      </c>
      <c r="C24" s="41">
        <v>0</v>
      </c>
      <c r="D24" s="41">
        <v>15851.848</v>
      </c>
      <c r="E24" s="41">
        <v>2274.7051200000001</v>
      </c>
      <c r="F24" s="41">
        <f t="shared" si="1"/>
        <v>13577.142879999999</v>
      </c>
      <c r="G24" s="30">
        <f t="shared" si="0"/>
        <v>14.349778776581759</v>
      </c>
    </row>
    <row r="25" spans="1:7" x14ac:dyDescent="0.2">
      <c r="A25" s="29" t="s">
        <v>40</v>
      </c>
      <c r="B25" s="41">
        <v>371.22</v>
      </c>
      <c r="C25" s="41">
        <v>0</v>
      </c>
      <c r="D25" s="41">
        <v>371.22</v>
      </c>
      <c r="E25" s="41">
        <v>107.79643349628</v>
      </c>
      <c r="F25" s="41">
        <f t="shared" si="1"/>
        <v>263.42356650372005</v>
      </c>
      <c r="G25" s="30">
        <f t="shared" si="0"/>
        <v>29.038422901858734</v>
      </c>
    </row>
    <row r="26" spans="1:7" x14ac:dyDescent="0.2">
      <c r="A26" s="29" t="s">
        <v>41</v>
      </c>
      <c r="B26" s="41">
        <v>4365.9269999999997</v>
      </c>
      <c r="C26" s="41">
        <v>0</v>
      </c>
      <c r="D26" s="41">
        <v>4365.9269999999997</v>
      </c>
      <c r="E26" s="41">
        <v>709.89922539999998</v>
      </c>
      <c r="F26" s="41">
        <f t="shared" si="1"/>
        <v>3656.0277745999997</v>
      </c>
      <c r="G26" s="30">
        <f t="shared" si="0"/>
        <v>16.259988437736133</v>
      </c>
    </row>
    <row r="27" spans="1:7" x14ac:dyDescent="0.2">
      <c r="A27" s="29" t="s">
        <v>42</v>
      </c>
      <c r="B27" s="41">
        <v>2642.7150000000001</v>
      </c>
      <c r="C27" s="41">
        <v>0</v>
      </c>
      <c r="D27" s="41">
        <v>2642.7150000000001</v>
      </c>
      <c r="E27" s="41">
        <v>457.30747700000001</v>
      </c>
      <c r="F27" s="41">
        <f t="shared" si="1"/>
        <v>2185.4075230000003</v>
      </c>
      <c r="G27" s="30">
        <f t="shared" si="0"/>
        <v>17.30445685592279</v>
      </c>
    </row>
    <row r="28" spans="1:7" x14ac:dyDescent="0.2">
      <c r="A28" s="29" t="s">
        <v>43</v>
      </c>
      <c r="B28" s="41">
        <v>744.75</v>
      </c>
      <c r="C28" s="41">
        <v>0</v>
      </c>
      <c r="D28" s="41">
        <v>744.75</v>
      </c>
      <c r="E28" s="41">
        <v>101.42498699999999</v>
      </c>
      <c r="F28" s="41">
        <f t="shared" si="1"/>
        <v>643.32501300000001</v>
      </c>
      <c r="G28" s="30">
        <f t="shared" si="0"/>
        <v>13.618662235649545</v>
      </c>
    </row>
    <row r="29" spans="1:7" x14ac:dyDescent="0.2">
      <c r="A29" s="29" t="s">
        <v>44</v>
      </c>
      <c r="B29" s="41">
        <v>2334</v>
      </c>
      <c r="C29" s="41">
        <v>0</v>
      </c>
      <c r="D29" s="41">
        <v>2334</v>
      </c>
      <c r="E29" s="41">
        <v>324.92014762700001</v>
      </c>
      <c r="F29" s="41">
        <f t="shared" si="1"/>
        <v>2009.079852373</v>
      </c>
      <c r="G29" s="30">
        <f t="shared" si="0"/>
        <v>13.921171706383891</v>
      </c>
    </row>
    <row r="30" spans="1:7" x14ac:dyDescent="0.2">
      <c r="A30" s="29" t="s">
        <v>45</v>
      </c>
      <c r="B30" s="41">
        <v>67.150000000000006</v>
      </c>
      <c r="C30" s="41">
        <v>0</v>
      </c>
      <c r="D30" s="41">
        <v>67.150000000000006</v>
      </c>
      <c r="E30" s="41">
        <v>74.697606956999991</v>
      </c>
      <c r="F30" s="41">
        <f t="shared" si="1"/>
        <v>-7.5476069569999851</v>
      </c>
      <c r="G30" s="30">
        <f t="shared" si="0"/>
        <v>111.23992100819061</v>
      </c>
    </row>
    <row r="31" spans="1:7" x14ac:dyDescent="0.2">
      <c r="A31" s="29" t="s">
        <v>46</v>
      </c>
      <c r="B31" s="41">
        <v>1788</v>
      </c>
      <c r="C31" s="41">
        <v>0</v>
      </c>
      <c r="D31" s="41">
        <v>1788</v>
      </c>
      <c r="E31" s="41">
        <v>67.590989000000008</v>
      </c>
      <c r="F31" s="41">
        <f t="shared" si="1"/>
        <v>1720.409011</v>
      </c>
      <c r="G31" s="30">
        <f t="shared" si="0"/>
        <v>3.7802566554809847</v>
      </c>
    </row>
    <row r="32" spans="1:7" x14ac:dyDescent="0.2">
      <c r="A32" s="27" t="s">
        <v>47</v>
      </c>
      <c r="B32" s="41">
        <v>46856.621866023153</v>
      </c>
      <c r="C32" s="41">
        <v>0</v>
      </c>
      <c r="D32" s="41">
        <v>46856.621866023153</v>
      </c>
      <c r="E32" s="41">
        <v>6804.645825437</v>
      </c>
      <c r="F32" s="41">
        <f>+SUM(F33:F34)</f>
        <v>40051.97604058616</v>
      </c>
      <c r="G32" s="28">
        <f t="shared" si="0"/>
        <v>14.522271462278013</v>
      </c>
    </row>
    <row r="33" spans="1:7" x14ac:dyDescent="0.2">
      <c r="A33" s="29" t="s">
        <v>48</v>
      </c>
      <c r="B33" s="41">
        <v>5353.5720000000001</v>
      </c>
      <c r="C33" s="41">
        <v>0</v>
      </c>
      <c r="D33" s="41">
        <v>5353.5720000000001</v>
      </c>
      <c r="E33" s="41">
        <v>960.72850728759283</v>
      </c>
      <c r="F33" s="41">
        <f>+D33-E33</f>
        <v>4392.8434927124072</v>
      </c>
      <c r="G33" s="30">
        <f t="shared" si="0"/>
        <v>17.945560595572317</v>
      </c>
    </row>
    <row r="34" spans="1:7" x14ac:dyDescent="0.2">
      <c r="A34" s="29" t="s">
        <v>49</v>
      </c>
      <c r="B34" s="41">
        <v>41503.049866023153</v>
      </c>
      <c r="C34" s="41">
        <v>0</v>
      </c>
      <c r="D34" s="41">
        <v>41503.049866023153</v>
      </c>
      <c r="E34" s="41">
        <v>5843.917318149407</v>
      </c>
      <c r="F34" s="41">
        <f>+D34-E34</f>
        <v>35659.132547873749</v>
      </c>
      <c r="G34" s="30">
        <f t="shared" si="0"/>
        <v>14.080693676764181</v>
      </c>
    </row>
    <row r="35" spans="1:7" x14ac:dyDescent="0.2">
      <c r="A35" s="25" t="s">
        <v>50</v>
      </c>
      <c r="B35" s="8">
        <v>1273.1600000000001</v>
      </c>
      <c r="C35" s="8">
        <v>0</v>
      </c>
      <c r="D35" s="8">
        <v>1273.1600000000001</v>
      </c>
      <c r="E35" s="8">
        <v>94.034787216179993</v>
      </c>
      <c r="F35" s="8">
        <f>+F36</f>
        <v>1179.1252127838202</v>
      </c>
      <c r="G35" s="31">
        <f t="shared" si="0"/>
        <v>7.3859363486270366</v>
      </c>
    </row>
    <row r="36" spans="1:7" x14ac:dyDescent="0.2">
      <c r="A36" s="29" t="s">
        <v>51</v>
      </c>
      <c r="B36" s="41">
        <v>1273.1600000000001</v>
      </c>
      <c r="C36" s="41">
        <v>0</v>
      </c>
      <c r="D36" s="41">
        <v>1273.1600000000001</v>
      </c>
      <c r="E36" s="41">
        <v>94.034787216179993</v>
      </c>
      <c r="F36" s="41">
        <f>+D36-E36</f>
        <v>1179.1252127838202</v>
      </c>
      <c r="G36" s="30">
        <f t="shared" si="0"/>
        <v>7.3859363486270366</v>
      </c>
    </row>
    <row r="37" spans="1:7" x14ac:dyDescent="0.2">
      <c r="A37" s="16" t="s">
        <v>52</v>
      </c>
      <c r="B37" s="82">
        <v>305777.92699999997</v>
      </c>
      <c r="C37" s="82">
        <v>0</v>
      </c>
      <c r="D37" s="82">
        <v>305777.92699999997</v>
      </c>
      <c r="E37" s="82">
        <v>44008.179720122695</v>
      </c>
      <c r="F37" s="82">
        <f>+F12+F35</f>
        <v>261769.74727987731</v>
      </c>
      <c r="G37" s="32">
        <f t="shared" si="0"/>
        <v>14.392202914019592</v>
      </c>
    </row>
    <row r="38" spans="1:7" x14ac:dyDescent="0.2">
      <c r="A38" s="33" t="str">
        <f>+'C1 Total ingresos'!A24</f>
        <v>Fuente: Ministerio de Hacienda y Crédito Público. Ejecución de ingresos y gastos de las entidades del Presupuesto General de la Nación.</v>
      </c>
      <c r="B38" s="33"/>
      <c r="C38" s="33"/>
      <c r="D38" s="33"/>
      <c r="E38" s="33"/>
      <c r="F38" s="33"/>
      <c r="G38" s="34"/>
    </row>
    <row r="39" spans="1:7" hidden="1" x14ac:dyDescent="0.2">
      <c r="A39" s="35" t="s">
        <v>53</v>
      </c>
      <c r="B39" s="36"/>
      <c r="C39" s="36"/>
      <c r="D39" s="36"/>
      <c r="E39" s="36"/>
      <c r="F39" s="37"/>
      <c r="G39" s="38"/>
    </row>
    <row r="40" spans="1:7" ht="26.25" customHeight="1" x14ac:dyDescent="0.2">
      <c r="A40" s="119" t="s">
        <v>54</v>
      </c>
      <c r="B40" s="119"/>
      <c r="C40" s="119"/>
      <c r="D40" s="119"/>
      <c r="E40" s="119"/>
      <c r="F40" s="119"/>
      <c r="G40" s="119"/>
    </row>
  </sheetData>
  <mergeCells count="6">
    <mergeCell ref="A40:G40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ignoredErrors>
    <ignoredError sqref="F32 F35 F19" formula="1"/>
    <ignoredError sqref="E11 B11:C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75" t="s">
        <v>270</v>
      </c>
      <c r="B5" s="22"/>
      <c r="C5" s="22"/>
      <c r="D5" s="22"/>
      <c r="E5" s="22"/>
      <c r="F5" s="22"/>
    </row>
    <row r="6" spans="1:7" ht="12.75" x14ac:dyDescent="0.2">
      <c r="A6" s="75" t="str">
        <f>+'C1 Total ingresos'!A6</f>
        <v>Acumulado al mes de febrero de 2025</v>
      </c>
    </row>
    <row r="7" spans="1:7" x14ac:dyDescent="0.2">
      <c r="A7" s="1" t="s">
        <v>0</v>
      </c>
      <c r="B7" s="13"/>
      <c r="C7" s="13"/>
      <c r="D7" s="13"/>
      <c r="E7" s="13"/>
      <c r="F7" s="13"/>
    </row>
    <row r="8" spans="1:7" ht="12" thickBot="1" x14ac:dyDescent="0.25">
      <c r="A8" s="94"/>
      <c r="B8" s="95"/>
      <c r="C8" s="95"/>
      <c r="D8" s="95"/>
      <c r="E8" s="95"/>
      <c r="F8" s="95"/>
      <c r="G8" s="96"/>
    </row>
    <row r="9" spans="1:7" ht="15" customHeight="1" thickBot="1" x14ac:dyDescent="0.25">
      <c r="A9" s="126" t="s">
        <v>1</v>
      </c>
      <c r="B9" s="124" t="s">
        <v>2</v>
      </c>
      <c r="C9" s="124"/>
      <c r="D9" s="124"/>
      <c r="E9" s="125" t="s">
        <v>3</v>
      </c>
      <c r="F9" s="118" t="str">
        <f>+'C1 Total ingresos'!F9</f>
        <v>Aforo menos Recaudo</v>
      </c>
      <c r="G9" s="118" t="s">
        <v>5</v>
      </c>
    </row>
    <row r="10" spans="1:7" ht="12.75" customHeight="1" x14ac:dyDescent="0.2">
      <c r="A10" s="127"/>
      <c r="B10" s="4" t="s">
        <v>6</v>
      </c>
      <c r="C10" s="4" t="s">
        <v>7</v>
      </c>
      <c r="D10" s="4" t="s">
        <v>8</v>
      </c>
      <c r="E10" s="125"/>
      <c r="F10" s="118"/>
      <c r="G10" s="118"/>
    </row>
    <row r="11" spans="1:7" ht="12" thickBot="1" x14ac:dyDescent="0.25">
      <c r="A11" s="128"/>
      <c r="B11" s="93" t="s">
        <v>9</v>
      </c>
      <c r="C11" s="93" t="s">
        <v>10</v>
      </c>
      <c r="D11" s="90" t="s">
        <v>11</v>
      </c>
      <c r="E11" s="93" t="s">
        <v>12</v>
      </c>
      <c r="F11" s="90" t="s">
        <v>13</v>
      </c>
      <c r="G11" s="91" t="s">
        <v>14</v>
      </c>
    </row>
    <row r="12" spans="1:7" x14ac:dyDescent="0.2">
      <c r="A12" s="40" t="s">
        <v>55</v>
      </c>
      <c r="B12" s="41">
        <v>60250</v>
      </c>
      <c r="C12" s="41">
        <v>0</v>
      </c>
      <c r="D12" s="41">
        <v>60250</v>
      </c>
      <c r="E12" s="41">
        <v>20752.1663512864</v>
      </c>
      <c r="F12" s="41">
        <f>+D12-E12</f>
        <v>39497.833648713597</v>
      </c>
      <c r="G12" s="42">
        <f t="shared" ref="G12:G23" si="0">IFERROR(IF(D12&gt;0,+(E12/D12)*100,0),0)</f>
        <v>34.443429628691121</v>
      </c>
    </row>
    <row r="13" spans="1:7" x14ac:dyDescent="0.2">
      <c r="A13" s="44" t="s">
        <v>56</v>
      </c>
      <c r="B13" s="41">
        <v>29280.097362504999</v>
      </c>
      <c r="C13" s="41">
        <v>0</v>
      </c>
      <c r="D13" s="41">
        <v>29280.097362504999</v>
      </c>
      <c r="E13" s="41">
        <v>96.344800000000006</v>
      </c>
      <c r="F13" s="41">
        <f t="shared" ref="F13:F22" si="1">+D13-E13</f>
        <v>29183.752562505</v>
      </c>
      <c r="G13" s="42">
        <f t="shared" si="0"/>
        <v>0.32904535393852741</v>
      </c>
    </row>
    <row r="14" spans="1:7" x14ac:dyDescent="0.2">
      <c r="A14" s="40" t="s">
        <v>57</v>
      </c>
      <c r="B14" s="41">
        <v>37962</v>
      </c>
      <c r="C14" s="41">
        <v>0</v>
      </c>
      <c r="D14" s="41">
        <v>37962</v>
      </c>
      <c r="E14" s="41">
        <v>126.68101796609</v>
      </c>
      <c r="F14" s="41">
        <f t="shared" si="1"/>
        <v>37835.31898203391</v>
      </c>
      <c r="G14" s="42">
        <f t="shared" si="0"/>
        <v>0.33370480471547864</v>
      </c>
    </row>
    <row r="15" spans="1:7" x14ac:dyDescent="0.2">
      <c r="A15" s="40" t="s">
        <v>58</v>
      </c>
      <c r="B15" s="41">
        <v>16522.815999999999</v>
      </c>
      <c r="C15" s="41">
        <v>0</v>
      </c>
      <c r="D15" s="41">
        <v>16522.815999999999</v>
      </c>
      <c r="E15" s="41">
        <v>0.11919753599999999</v>
      </c>
      <c r="F15" s="41">
        <f t="shared" si="1"/>
        <v>16522.696802463997</v>
      </c>
      <c r="G15" s="42">
        <f t="shared" si="0"/>
        <v>7.2141174966785322E-4</v>
      </c>
    </row>
    <row r="16" spans="1:7" x14ac:dyDescent="0.2">
      <c r="A16" s="40" t="s">
        <v>59</v>
      </c>
      <c r="B16" s="41">
        <v>8696.107</v>
      </c>
      <c r="C16" s="41">
        <v>0</v>
      </c>
      <c r="D16" s="41">
        <v>8696.107</v>
      </c>
      <c r="E16" s="41">
        <v>0</v>
      </c>
      <c r="F16" s="41">
        <f t="shared" si="1"/>
        <v>8696.107</v>
      </c>
      <c r="G16" s="42">
        <f t="shared" si="0"/>
        <v>0</v>
      </c>
    </row>
    <row r="17" spans="1:7" x14ac:dyDescent="0.2">
      <c r="A17" s="40" t="s">
        <v>60</v>
      </c>
      <c r="B17" s="41">
        <v>3003.164961082</v>
      </c>
      <c r="C17" s="41">
        <v>0</v>
      </c>
      <c r="D17" s="41">
        <v>3003.164961082</v>
      </c>
      <c r="E17" s="41">
        <v>1947.72623</v>
      </c>
      <c r="F17" s="41">
        <f t="shared" si="1"/>
        <v>1055.438731082</v>
      </c>
      <c r="G17" s="42">
        <f t="shared" si="0"/>
        <v>64.855785654154019</v>
      </c>
    </row>
    <row r="18" spans="1:7" x14ac:dyDescent="0.2">
      <c r="A18" s="40" t="s">
        <v>61</v>
      </c>
      <c r="B18" s="41">
        <v>0</v>
      </c>
      <c r="C18" s="41">
        <v>0</v>
      </c>
      <c r="D18" s="41">
        <v>0</v>
      </c>
      <c r="E18" s="41">
        <v>237.59805345657998</v>
      </c>
      <c r="F18" s="41">
        <f t="shared" si="1"/>
        <v>-237.59805345657998</v>
      </c>
      <c r="G18" s="42">
        <f t="shared" si="0"/>
        <v>0</v>
      </c>
    </row>
    <row r="19" spans="1:7" x14ac:dyDescent="0.2">
      <c r="A19" s="40" t="s">
        <v>62</v>
      </c>
      <c r="B19" s="41">
        <v>0</v>
      </c>
      <c r="C19" s="41">
        <v>0</v>
      </c>
      <c r="D19" s="41">
        <v>0</v>
      </c>
      <c r="E19" s="41">
        <v>121.09265987587</v>
      </c>
      <c r="F19" s="41">
        <f t="shared" si="1"/>
        <v>-121.09265987587</v>
      </c>
      <c r="G19" s="42">
        <f t="shared" si="0"/>
        <v>0</v>
      </c>
    </row>
    <row r="20" spans="1:7" x14ac:dyDescent="0.2">
      <c r="A20" s="40" t="s">
        <v>63</v>
      </c>
      <c r="B20" s="41">
        <v>0</v>
      </c>
      <c r="C20" s="41">
        <v>0</v>
      </c>
      <c r="D20" s="41">
        <v>0</v>
      </c>
      <c r="E20" s="41">
        <v>216.49167288970003</v>
      </c>
      <c r="F20" s="41">
        <f t="shared" si="1"/>
        <v>-216.49167288970003</v>
      </c>
      <c r="G20" s="42">
        <f t="shared" si="0"/>
        <v>0</v>
      </c>
    </row>
    <row r="21" spans="1:7" x14ac:dyDescent="0.2">
      <c r="A21" s="44" t="s">
        <v>64</v>
      </c>
      <c r="B21" s="41">
        <v>55.394526000999996</v>
      </c>
      <c r="C21" s="41">
        <v>0</v>
      </c>
      <c r="D21" s="41">
        <v>55.394526000999996</v>
      </c>
      <c r="E21" s="41">
        <v>16.970008</v>
      </c>
      <c r="F21" s="41">
        <f t="shared" si="1"/>
        <v>38.424518000999996</v>
      </c>
      <c r="G21" s="42">
        <f t="shared" si="0"/>
        <v>30.634810377642101</v>
      </c>
    </row>
    <row r="22" spans="1:7" x14ac:dyDescent="0.2">
      <c r="A22" s="40" t="s">
        <v>65</v>
      </c>
      <c r="B22" s="41">
        <v>0</v>
      </c>
      <c r="C22" s="41">
        <v>0</v>
      </c>
      <c r="D22" s="41">
        <v>0</v>
      </c>
      <c r="E22" s="41">
        <v>5.6887053999999999E-2</v>
      </c>
      <c r="F22" s="41">
        <f t="shared" si="1"/>
        <v>-5.6887053999999999E-2</v>
      </c>
      <c r="G22" s="42">
        <f t="shared" si="0"/>
        <v>0</v>
      </c>
    </row>
    <row r="23" spans="1:7" x14ac:dyDescent="0.2">
      <c r="A23" s="16" t="s">
        <v>66</v>
      </c>
      <c r="B23" s="82">
        <v>155769.57984958799</v>
      </c>
      <c r="C23" s="82">
        <v>0</v>
      </c>
      <c r="D23" s="82">
        <v>155769.57984958799</v>
      </c>
      <c r="E23" s="82">
        <v>23515.246878064641</v>
      </c>
      <c r="F23" s="45">
        <f>SUM(F12:F22)</f>
        <v>132254.33297152334</v>
      </c>
      <c r="G23" s="18">
        <f t="shared" si="0"/>
        <v>15.096174041665325</v>
      </c>
    </row>
    <row r="24" spans="1:7" x14ac:dyDescent="0.2">
      <c r="A24" s="19" t="str">
        <f>+'C1 Total ingresos'!A24</f>
        <v>Fuente: Ministerio de Hacienda y Crédito Público. Ejecución de ingresos y gastos de las entidades del Presupuesto General de la Nación.</v>
      </c>
      <c r="B24" s="20"/>
      <c r="C24" s="20"/>
      <c r="D24" s="20"/>
      <c r="E24" s="20"/>
      <c r="F24" s="20"/>
      <c r="G24" s="20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26"/>
  <sheetViews>
    <sheetView showGridLines="0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62.140625" style="2" bestFit="1" customWidth="1"/>
    <col min="2" max="2" width="6.8554687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75" t="s">
        <v>271</v>
      </c>
    </row>
    <row r="6" spans="1:7" ht="12.75" x14ac:dyDescent="0.2">
      <c r="A6" s="75" t="str">
        <f>+'C1 Total ingresos'!A6</f>
        <v>Acumulado al mes de febrero de 2025</v>
      </c>
    </row>
    <row r="7" spans="1:7" x14ac:dyDescent="0.2">
      <c r="A7" s="1" t="s">
        <v>0</v>
      </c>
      <c r="B7" s="39"/>
      <c r="C7" s="39"/>
      <c r="D7" s="39"/>
      <c r="E7" s="39"/>
      <c r="F7" s="39"/>
      <c r="G7" s="39"/>
    </row>
    <row r="8" spans="1:7" ht="12" thickBot="1" x14ac:dyDescent="0.25">
      <c r="A8" s="97"/>
      <c r="B8" s="94"/>
      <c r="C8" s="94"/>
      <c r="D8" s="94"/>
      <c r="E8" s="94"/>
      <c r="F8" s="94"/>
      <c r="G8" s="94"/>
    </row>
    <row r="9" spans="1:7" ht="12" thickBot="1" x14ac:dyDescent="0.25">
      <c r="A9" s="121" t="s">
        <v>1</v>
      </c>
      <c r="B9" s="124" t="s">
        <v>2</v>
      </c>
      <c r="C9" s="124"/>
      <c r="D9" s="124"/>
      <c r="E9" s="117" t="s">
        <v>3</v>
      </c>
      <c r="F9" s="118" t="str">
        <f>+'C1 Total ingresos'!F9</f>
        <v>Aforo menos Recaudo</v>
      </c>
      <c r="G9" s="118" t="s">
        <v>5</v>
      </c>
    </row>
    <row r="10" spans="1:7" ht="12.75" customHeight="1" x14ac:dyDescent="0.2">
      <c r="A10" s="122"/>
      <c r="B10" s="4" t="s">
        <v>6</v>
      </c>
      <c r="C10" s="4" t="s">
        <v>7</v>
      </c>
      <c r="D10" s="4" t="s">
        <v>8</v>
      </c>
      <c r="E10" s="117"/>
      <c r="F10" s="118"/>
      <c r="G10" s="118"/>
    </row>
    <row r="11" spans="1:7" ht="12" thickBot="1" x14ac:dyDescent="0.25">
      <c r="A11" s="123"/>
      <c r="B11" s="89" t="s">
        <v>9</v>
      </c>
      <c r="C11" s="89" t="s">
        <v>10</v>
      </c>
      <c r="D11" s="90" t="s">
        <v>11</v>
      </c>
      <c r="E11" s="89" t="s">
        <v>12</v>
      </c>
      <c r="F11" s="90" t="s">
        <v>13</v>
      </c>
      <c r="G11" s="91" t="s">
        <v>14</v>
      </c>
    </row>
    <row r="12" spans="1:7" ht="15" customHeight="1" x14ac:dyDescent="0.2">
      <c r="A12" s="2" t="s">
        <v>67</v>
      </c>
      <c r="B12" s="73">
        <v>3119.3502880000001</v>
      </c>
      <c r="C12" s="73">
        <v>0</v>
      </c>
      <c r="D12" s="73">
        <v>3119.3502880000001</v>
      </c>
      <c r="E12" s="73">
        <v>717.76619825590001</v>
      </c>
      <c r="F12" s="73">
        <f>+D12-E12</f>
        <v>2401.5840897441003</v>
      </c>
      <c r="G12" s="74">
        <f>IFERROR(IF(D12&gt;0,+(E12/D12)*100,0),0)</f>
        <v>23.010118517856561</v>
      </c>
    </row>
    <row r="13" spans="1:7" ht="15" customHeight="1" x14ac:dyDescent="0.2">
      <c r="A13" s="2" t="s">
        <v>71</v>
      </c>
      <c r="B13" s="73">
        <v>2349.2878641120001</v>
      </c>
      <c r="C13" s="73">
        <v>0</v>
      </c>
      <c r="D13" s="73">
        <v>2349.2878641120001</v>
      </c>
      <c r="E13" s="73">
        <v>365.48589136508002</v>
      </c>
      <c r="F13" s="73">
        <f t="shared" ref="F13:F24" si="0">+D13-E13</f>
        <v>1983.80197274692</v>
      </c>
      <c r="G13" s="74">
        <f t="shared" ref="G13:G24" si="1">IFERROR(IF(D13&gt;0,+(E13/D13)*100,0),0)</f>
        <v>15.557305554090913</v>
      </c>
    </row>
    <row r="14" spans="1:7" ht="15" customHeight="1" x14ac:dyDescent="0.2">
      <c r="A14" s="2" t="s">
        <v>68</v>
      </c>
      <c r="B14" s="73">
        <v>1660.6179999999999</v>
      </c>
      <c r="C14" s="73">
        <v>0</v>
      </c>
      <c r="D14" s="73">
        <v>1660.6179999999999</v>
      </c>
      <c r="E14" s="73">
        <v>189.45931544017998</v>
      </c>
      <c r="F14" s="73">
        <f t="shared" si="0"/>
        <v>1471.1586845598199</v>
      </c>
      <c r="G14" s="74">
        <f t="shared" si="1"/>
        <v>11.408964339792774</v>
      </c>
    </row>
    <row r="15" spans="1:7" ht="15" customHeight="1" x14ac:dyDescent="0.2">
      <c r="A15" s="2" t="s">
        <v>69</v>
      </c>
      <c r="B15" s="73">
        <v>1542.617</v>
      </c>
      <c r="C15" s="73">
        <v>0</v>
      </c>
      <c r="D15" s="73">
        <v>1542.617</v>
      </c>
      <c r="E15" s="73">
        <v>257.71572426991003</v>
      </c>
      <c r="F15" s="73">
        <f t="shared" si="0"/>
        <v>1284.90127573009</v>
      </c>
      <c r="G15" s="74">
        <f t="shared" si="1"/>
        <v>16.706397263216342</v>
      </c>
    </row>
    <row r="16" spans="1:7" ht="15" customHeight="1" x14ac:dyDescent="0.2">
      <c r="A16" s="2" t="s">
        <v>70</v>
      </c>
      <c r="B16" s="73">
        <v>1332.93</v>
      </c>
      <c r="C16" s="73">
        <v>0</v>
      </c>
      <c r="D16" s="73">
        <v>1332.93</v>
      </c>
      <c r="E16" s="73">
        <v>12.264862745</v>
      </c>
      <c r="F16" s="73">
        <f t="shared" si="0"/>
        <v>1320.665137255</v>
      </c>
      <c r="G16" s="74">
        <f t="shared" si="1"/>
        <v>0.92014304914736711</v>
      </c>
    </row>
    <row r="17" spans="1:7" ht="15" customHeight="1" x14ac:dyDescent="0.2">
      <c r="A17" s="2" t="s">
        <v>72</v>
      </c>
      <c r="B17" s="73">
        <v>1249.8607350000002</v>
      </c>
      <c r="C17" s="73">
        <v>0</v>
      </c>
      <c r="D17" s="73">
        <v>1249.8607350000002</v>
      </c>
      <c r="E17" s="73">
        <v>0</v>
      </c>
      <c r="F17" s="73">
        <f t="shared" si="0"/>
        <v>1249.8607350000002</v>
      </c>
      <c r="G17" s="74">
        <f t="shared" si="1"/>
        <v>0</v>
      </c>
    </row>
    <row r="18" spans="1:7" ht="15" customHeight="1" x14ac:dyDescent="0.2">
      <c r="A18" s="2" t="s">
        <v>312</v>
      </c>
      <c r="B18" s="73">
        <v>1185.2861993040001</v>
      </c>
      <c r="C18" s="73">
        <v>0</v>
      </c>
      <c r="D18" s="73">
        <v>1185.2861993040001</v>
      </c>
      <c r="E18" s="73">
        <v>210.14053147374997</v>
      </c>
      <c r="F18" s="73">
        <f t="shared" si="0"/>
        <v>975.14566783025009</v>
      </c>
      <c r="G18" s="74">
        <f t="shared" si="1"/>
        <v>17.729096280471708</v>
      </c>
    </row>
    <row r="19" spans="1:7" ht="15" customHeight="1" x14ac:dyDescent="0.2">
      <c r="A19" s="2" t="s">
        <v>313</v>
      </c>
      <c r="B19" s="73">
        <v>818.91449999999998</v>
      </c>
      <c r="C19" s="73">
        <v>0</v>
      </c>
      <c r="D19" s="73">
        <v>818.91449999999998</v>
      </c>
      <c r="E19" s="73">
        <v>80.098740094259995</v>
      </c>
      <c r="F19" s="73">
        <f t="shared" si="0"/>
        <v>738.81575990573992</v>
      </c>
      <c r="G19" s="74">
        <f t="shared" si="1"/>
        <v>9.7810870480691197</v>
      </c>
    </row>
    <row r="20" spans="1:7" ht="15" customHeight="1" x14ac:dyDescent="0.2">
      <c r="A20" s="2" t="s">
        <v>73</v>
      </c>
      <c r="B20" s="73">
        <v>727.00004520000005</v>
      </c>
      <c r="C20" s="73">
        <v>0</v>
      </c>
      <c r="D20" s="73">
        <v>727.00004520000005</v>
      </c>
      <c r="E20" s="73">
        <v>125.74455916216</v>
      </c>
      <c r="F20" s="73">
        <f t="shared" si="0"/>
        <v>601.25548603784</v>
      </c>
      <c r="G20" s="74">
        <f t="shared" si="1"/>
        <v>17.296361945557688</v>
      </c>
    </row>
    <row r="21" spans="1:7" ht="15" customHeight="1" x14ac:dyDescent="0.2">
      <c r="A21" s="2" t="s">
        <v>74</v>
      </c>
      <c r="B21" s="73">
        <v>527.58413516999997</v>
      </c>
      <c r="C21" s="73">
        <v>0</v>
      </c>
      <c r="D21" s="73">
        <v>527.58413516999997</v>
      </c>
      <c r="E21" s="73">
        <v>120.00302631152</v>
      </c>
      <c r="F21" s="73">
        <f t="shared" si="0"/>
        <v>407.58110885847998</v>
      </c>
      <c r="G21" s="74">
        <f t="shared" si="1"/>
        <v>22.745760971916301</v>
      </c>
    </row>
    <row r="22" spans="1:7" ht="15" customHeight="1" x14ac:dyDescent="0.2">
      <c r="A22" s="2" t="s">
        <v>75</v>
      </c>
      <c r="B22" s="73">
        <v>498.459</v>
      </c>
      <c r="C22" s="73">
        <v>0</v>
      </c>
      <c r="D22" s="73">
        <v>498.459</v>
      </c>
      <c r="E22" s="73">
        <v>66.46829535948001</v>
      </c>
      <c r="F22" s="73">
        <f t="shared" si="0"/>
        <v>431.99070464051999</v>
      </c>
      <c r="G22" s="74">
        <f t="shared" si="1"/>
        <v>13.334756792329964</v>
      </c>
    </row>
    <row r="23" spans="1:7" ht="15" customHeight="1" x14ac:dyDescent="0.2">
      <c r="A23" s="2" t="s">
        <v>76</v>
      </c>
      <c r="B23" s="73">
        <v>378.58600000000001</v>
      </c>
      <c r="C23" s="73">
        <v>0</v>
      </c>
      <c r="D23" s="73">
        <v>378.58600000000001</v>
      </c>
      <c r="E23" s="73">
        <v>103.96451083133999</v>
      </c>
      <c r="F23" s="73">
        <f t="shared" si="0"/>
        <v>274.62148916865999</v>
      </c>
      <c r="G23" s="74">
        <f t="shared" si="1"/>
        <v>27.461266616129485</v>
      </c>
    </row>
    <row r="24" spans="1:7" ht="15" customHeight="1" x14ac:dyDescent="0.2">
      <c r="A24" s="2" t="s">
        <v>77</v>
      </c>
      <c r="B24" s="73">
        <v>2728.9781206249863</v>
      </c>
      <c r="C24" s="73">
        <v>0</v>
      </c>
      <c r="D24" s="73">
        <v>2728.9781206249863</v>
      </c>
      <c r="E24" s="73">
        <v>722.42405336604907</v>
      </c>
      <c r="F24" s="73">
        <f t="shared" si="0"/>
        <v>2006.5540672589373</v>
      </c>
      <c r="G24" s="74">
        <f t="shared" si="1"/>
        <v>26.47232852129282</v>
      </c>
    </row>
    <row r="25" spans="1:7" ht="14.25" customHeight="1" x14ac:dyDescent="0.2">
      <c r="A25" s="46" t="s">
        <v>78</v>
      </c>
      <c r="B25" s="83">
        <v>18119.471887410989</v>
      </c>
      <c r="C25" s="83">
        <v>0</v>
      </c>
      <c r="D25" s="83">
        <v>18119.471887410989</v>
      </c>
      <c r="E25" s="83">
        <v>2971.5357086746289</v>
      </c>
      <c r="F25" s="47">
        <f>SUM(F12:F24)</f>
        <v>15147.936178736358</v>
      </c>
      <c r="G25" s="18">
        <f>IFERROR(IF(D25&gt;0,+(E25/D25)*100,0),0)</f>
        <v>16.399681663675786</v>
      </c>
    </row>
    <row r="26" spans="1:7" ht="12" customHeight="1" x14ac:dyDescent="0.2">
      <c r="A26" s="129" t="str">
        <f>+'C1 Total ingresos'!A24</f>
        <v>Fuente: Ministerio de Hacienda y Crédito Público. Ejecución de ingresos y gastos de las entidades del Presupuesto General de la Nación.</v>
      </c>
      <c r="B26" s="129"/>
      <c r="C26" s="129"/>
      <c r="D26" s="129"/>
      <c r="E26" s="129"/>
      <c r="F26" s="129"/>
      <c r="G26" s="129"/>
    </row>
  </sheetData>
  <mergeCells count="6">
    <mergeCell ref="B9:D9"/>
    <mergeCell ref="E9:E10"/>
    <mergeCell ref="F9:F10"/>
    <mergeCell ref="G9:G10"/>
    <mergeCell ref="A26:G26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77" t="s">
        <v>272</v>
      </c>
    </row>
    <row r="6" spans="1:10" ht="12.75" x14ac:dyDescent="0.2">
      <c r="A6" s="77" t="str">
        <f>+'C1 Total ingresos'!A6</f>
        <v>Acumulado al mes de febrero de 2025</v>
      </c>
    </row>
    <row r="7" spans="1:10" x14ac:dyDescent="0.2">
      <c r="A7" s="3" t="s">
        <v>0</v>
      </c>
      <c r="B7" s="39"/>
      <c r="C7" s="39"/>
      <c r="D7" s="39"/>
      <c r="E7" s="39"/>
      <c r="F7" s="39"/>
      <c r="G7" s="39"/>
    </row>
    <row r="8" spans="1:10" ht="12" thickBot="1" x14ac:dyDescent="0.25">
      <c r="A8" s="98"/>
      <c r="B8" s="94"/>
      <c r="C8" s="94"/>
      <c r="D8" s="94"/>
      <c r="E8" s="94"/>
      <c r="F8" s="94"/>
      <c r="G8" s="94"/>
    </row>
    <row r="9" spans="1:10" ht="12" thickBot="1" x14ac:dyDescent="0.25">
      <c r="A9" s="121" t="s">
        <v>1</v>
      </c>
      <c r="B9" s="124" t="s">
        <v>2</v>
      </c>
      <c r="C9" s="124"/>
      <c r="D9" s="124"/>
      <c r="E9" s="117" t="s">
        <v>3</v>
      </c>
      <c r="F9" s="118" t="s">
        <v>4</v>
      </c>
      <c r="G9" s="118" t="s">
        <v>5</v>
      </c>
    </row>
    <row r="10" spans="1:10" ht="12.75" customHeight="1" x14ac:dyDescent="0.2">
      <c r="A10" s="122"/>
      <c r="B10" s="4" t="s">
        <v>6</v>
      </c>
      <c r="C10" s="4" t="s">
        <v>7</v>
      </c>
      <c r="D10" s="4" t="s">
        <v>8</v>
      </c>
      <c r="E10" s="117"/>
      <c r="F10" s="118"/>
      <c r="G10" s="118"/>
    </row>
    <row r="11" spans="1:10" ht="12" thickBot="1" x14ac:dyDescent="0.25">
      <c r="A11" s="123"/>
      <c r="B11" s="89" t="s">
        <v>9</v>
      </c>
      <c r="C11" s="89" t="s">
        <v>10</v>
      </c>
      <c r="D11" s="90" t="s">
        <v>11</v>
      </c>
      <c r="E11" s="89" t="s">
        <v>12</v>
      </c>
      <c r="F11" s="90" t="s">
        <v>13</v>
      </c>
      <c r="G11" s="91" t="s">
        <v>79</v>
      </c>
    </row>
    <row r="12" spans="1:10" ht="14.25" customHeight="1" x14ac:dyDescent="0.2">
      <c r="A12" s="2" t="s">
        <v>80</v>
      </c>
      <c r="B12" s="73">
        <v>3941.6898533089998</v>
      </c>
      <c r="C12" s="73">
        <v>0</v>
      </c>
      <c r="D12" s="73">
        <v>3941.6898533089998</v>
      </c>
      <c r="E12" s="73">
        <v>557.48490549964004</v>
      </c>
      <c r="F12" s="73">
        <f>+D12-E12</f>
        <v>3384.2049478093595</v>
      </c>
      <c r="G12" s="74">
        <f>IFERROR(IF(D12&gt;0,+(E12/D12)*100,0),0)</f>
        <v>14.143297069190726</v>
      </c>
      <c r="I12" s="43"/>
      <c r="J12" s="43"/>
    </row>
    <row r="13" spans="1:10" ht="14.25" customHeight="1" x14ac:dyDescent="0.2">
      <c r="A13" s="2" t="s">
        <v>81</v>
      </c>
      <c r="B13" s="73">
        <v>90</v>
      </c>
      <c r="C13" s="73">
        <v>0</v>
      </c>
      <c r="D13" s="73">
        <v>90</v>
      </c>
      <c r="E13" s="73">
        <v>14.269309897999999</v>
      </c>
      <c r="F13" s="73">
        <f>+D13-E13</f>
        <v>75.730690101999997</v>
      </c>
      <c r="G13" s="74">
        <f>IFERROR(IF(D13&gt;0,+(E13/D13)*100,0),0)</f>
        <v>15.854788775555557</v>
      </c>
    </row>
    <row r="14" spans="1:10" ht="15.75" customHeight="1" x14ac:dyDescent="0.2">
      <c r="A14" s="46" t="s">
        <v>82</v>
      </c>
      <c r="B14" s="83">
        <v>4031.6898533089998</v>
      </c>
      <c r="C14" s="83">
        <v>0</v>
      </c>
      <c r="D14" s="83">
        <v>4031.6898533089998</v>
      </c>
      <c r="E14" s="83">
        <v>571.75421539764</v>
      </c>
      <c r="F14" s="47">
        <f>SUM(F12:F13)</f>
        <v>3459.9356379113597</v>
      </c>
      <c r="G14" s="18">
        <f>+(E14/D14)*100</f>
        <v>14.181502947910889</v>
      </c>
    </row>
    <row r="15" spans="1:10" x14ac:dyDescent="0.2">
      <c r="A15" s="19" t="str">
        <f>+'C1 Total ingresos'!A24</f>
        <v>Fuente: Ministerio de Hacienda y Crédito Público. Ejecución de ingresos y gastos de las entidades del Presupuesto General de la Nación.</v>
      </c>
      <c r="B15" s="20"/>
      <c r="C15" s="20"/>
      <c r="D15" s="20"/>
      <c r="E15" s="20"/>
      <c r="F15" s="20"/>
      <c r="G15" s="20"/>
    </row>
    <row r="20" spans="4:7" x14ac:dyDescent="0.2">
      <c r="D20" s="50"/>
      <c r="E20" s="50"/>
      <c r="F20" s="50"/>
      <c r="G20" s="50"/>
    </row>
    <row r="21" spans="4:7" x14ac:dyDescent="0.2">
      <c r="D21" s="50"/>
      <c r="E21" s="50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activeCell="B9" sqref="B9:H10"/>
      <selection pane="topRight" activeCell="B9" sqref="B9:H10"/>
      <selection pane="bottomLeft" activeCell="B9" sqref="B9:H10"/>
      <selection pane="bottomRight" activeCell="C13" sqref="C13"/>
    </sheetView>
  </sheetViews>
  <sheetFormatPr baseColWidth="10" defaultRowHeight="12.75" x14ac:dyDescent="0.2"/>
  <cols>
    <col min="1" max="1" width="9.28515625" style="51" customWidth="1"/>
    <col min="2" max="2" width="76.5703125" style="51" bestFit="1" customWidth="1"/>
    <col min="3" max="3" width="9.5703125" style="51" bestFit="1" customWidth="1"/>
    <col min="4" max="4" width="11.5703125" style="51" bestFit="1" customWidth="1"/>
    <col min="5" max="6" width="9.5703125" style="51" bestFit="1" customWidth="1"/>
    <col min="7" max="7" width="13.85546875" style="51" customWidth="1"/>
    <col min="8" max="8" width="12.7109375" style="51" bestFit="1" customWidth="1"/>
    <col min="9" max="10" width="12.7109375" style="51" customWidth="1"/>
    <col min="11" max="11" width="34" style="51" customWidth="1"/>
    <col min="12" max="12" width="18.5703125" style="51" customWidth="1"/>
    <col min="13" max="13" width="17.42578125" style="51" customWidth="1"/>
    <col min="14" max="14" width="16" style="51" bestFit="1" customWidth="1"/>
    <col min="15" max="15" width="17.42578125" style="51" customWidth="1"/>
    <col min="16" max="17" width="16.42578125" style="51" bestFit="1" customWidth="1"/>
    <col min="18" max="253" width="11.42578125" style="51"/>
    <col min="254" max="254" width="9.28515625" style="51" customWidth="1"/>
    <col min="255" max="255" width="61" style="51" customWidth="1"/>
    <col min="256" max="256" width="9.5703125" style="51" bestFit="1" customWidth="1"/>
    <col min="257" max="257" width="11.5703125" style="51" bestFit="1" customWidth="1"/>
    <col min="258" max="259" width="9.5703125" style="51" bestFit="1" customWidth="1"/>
    <col min="260" max="260" width="13.85546875" style="51" customWidth="1"/>
    <col min="261" max="261" width="14.42578125" style="51" customWidth="1"/>
    <col min="262" max="266" width="12.7109375" style="51" customWidth="1"/>
    <col min="267" max="267" width="34" style="51" customWidth="1"/>
    <col min="268" max="268" width="18.5703125" style="51" customWidth="1"/>
    <col min="269" max="269" width="17.42578125" style="51" customWidth="1"/>
    <col min="270" max="270" width="16" style="51" bestFit="1" customWidth="1"/>
    <col min="271" max="271" width="17.42578125" style="51" customWidth="1"/>
    <col min="272" max="273" width="16.42578125" style="51" bestFit="1" customWidth="1"/>
    <col min="274" max="509" width="11.42578125" style="51"/>
    <col min="510" max="510" width="9.28515625" style="51" customWidth="1"/>
    <col min="511" max="511" width="61" style="51" customWidth="1"/>
    <col min="512" max="512" width="9.5703125" style="51" bestFit="1" customWidth="1"/>
    <col min="513" max="513" width="11.5703125" style="51" bestFit="1" customWidth="1"/>
    <col min="514" max="515" width="9.5703125" style="51" bestFit="1" customWidth="1"/>
    <col min="516" max="516" width="13.85546875" style="51" customWidth="1"/>
    <col min="517" max="517" width="14.42578125" style="51" customWidth="1"/>
    <col min="518" max="522" width="12.7109375" style="51" customWidth="1"/>
    <col min="523" max="523" width="34" style="51" customWidth="1"/>
    <col min="524" max="524" width="18.5703125" style="51" customWidth="1"/>
    <col min="525" max="525" width="17.42578125" style="51" customWidth="1"/>
    <col min="526" max="526" width="16" style="51" bestFit="1" customWidth="1"/>
    <col min="527" max="527" width="17.42578125" style="51" customWidth="1"/>
    <col min="528" max="529" width="16.42578125" style="51" bestFit="1" customWidth="1"/>
    <col min="530" max="765" width="11.42578125" style="51"/>
    <col min="766" max="766" width="9.28515625" style="51" customWidth="1"/>
    <col min="767" max="767" width="61" style="51" customWidth="1"/>
    <col min="768" max="768" width="9.5703125" style="51" bestFit="1" customWidth="1"/>
    <col min="769" max="769" width="11.5703125" style="51" bestFit="1" customWidth="1"/>
    <col min="770" max="771" width="9.5703125" style="51" bestFit="1" customWidth="1"/>
    <col min="772" max="772" width="13.85546875" style="51" customWidth="1"/>
    <col min="773" max="773" width="14.42578125" style="51" customWidth="1"/>
    <col min="774" max="778" width="12.7109375" style="51" customWidth="1"/>
    <col min="779" max="779" width="34" style="51" customWidth="1"/>
    <col min="780" max="780" width="18.5703125" style="51" customWidth="1"/>
    <col min="781" max="781" width="17.42578125" style="51" customWidth="1"/>
    <col min="782" max="782" width="16" style="51" bestFit="1" customWidth="1"/>
    <col min="783" max="783" width="17.42578125" style="51" customWidth="1"/>
    <col min="784" max="785" width="16.42578125" style="51" bestFit="1" customWidth="1"/>
    <col min="786" max="1021" width="11.42578125" style="51"/>
    <col min="1022" max="1022" width="9.28515625" style="51" customWidth="1"/>
    <col min="1023" max="1023" width="61" style="51" customWidth="1"/>
    <col min="1024" max="1024" width="9.5703125" style="51" bestFit="1" customWidth="1"/>
    <col min="1025" max="1025" width="11.5703125" style="51" bestFit="1" customWidth="1"/>
    <col min="1026" max="1027" width="9.5703125" style="51" bestFit="1" customWidth="1"/>
    <col min="1028" max="1028" width="13.85546875" style="51" customWidth="1"/>
    <col min="1029" max="1029" width="14.42578125" style="51" customWidth="1"/>
    <col min="1030" max="1034" width="12.7109375" style="51" customWidth="1"/>
    <col min="1035" max="1035" width="34" style="51" customWidth="1"/>
    <col min="1036" max="1036" width="18.5703125" style="51" customWidth="1"/>
    <col min="1037" max="1037" width="17.42578125" style="51" customWidth="1"/>
    <col min="1038" max="1038" width="16" style="51" bestFit="1" customWidth="1"/>
    <col min="1039" max="1039" width="17.42578125" style="51" customWidth="1"/>
    <col min="1040" max="1041" width="16.42578125" style="51" bestFit="1" customWidth="1"/>
    <col min="1042" max="1277" width="11.42578125" style="51"/>
    <col min="1278" max="1278" width="9.28515625" style="51" customWidth="1"/>
    <col min="1279" max="1279" width="61" style="51" customWidth="1"/>
    <col min="1280" max="1280" width="9.5703125" style="51" bestFit="1" customWidth="1"/>
    <col min="1281" max="1281" width="11.5703125" style="51" bestFit="1" customWidth="1"/>
    <col min="1282" max="1283" width="9.5703125" style="51" bestFit="1" customWidth="1"/>
    <col min="1284" max="1284" width="13.85546875" style="51" customWidth="1"/>
    <col min="1285" max="1285" width="14.42578125" style="51" customWidth="1"/>
    <col min="1286" max="1290" width="12.7109375" style="51" customWidth="1"/>
    <col min="1291" max="1291" width="34" style="51" customWidth="1"/>
    <col min="1292" max="1292" width="18.5703125" style="51" customWidth="1"/>
    <col min="1293" max="1293" width="17.42578125" style="51" customWidth="1"/>
    <col min="1294" max="1294" width="16" style="51" bestFit="1" customWidth="1"/>
    <col min="1295" max="1295" width="17.42578125" style="51" customWidth="1"/>
    <col min="1296" max="1297" width="16.42578125" style="51" bestFit="1" customWidth="1"/>
    <col min="1298" max="1533" width="11.42578125" style="51"/>
    <col min="1534" max="1534" width="9.28515625" style="51" customWidth="1"/>
    <col min="1535" max="1535" width="61" style="51" customWidth="1"/>
    <col min="1536" max="1536" width="9.5703125" style="51" bestFit="1" customWidth="1"/>
    <col min="1537" max="1537" width="11.5703125" style="51" bestFit="1" customWidth="1"/>
    <col min="1538" max="1539" width="9.5703125" style="51" bestFit="1" customWidth="1"/>
    <col min="1540" max="1540" width="13.85546875" style="51" customWidth="1"/>
    <col min="1541" max="1541" width="14.42578125" style="51" customWidth="1"/>
    <col min="1542" max="1546" width="12.7109375" style="51" customWidth="1"/>
    <col min="1547" max="1547" width="34" style="51" customWidth="1"/>
    <col min="1548" max="1548" width="18.5703125" style="51" customWidth="1"/>
    <col min="1549" max="1549" width="17.42578125" style="51" customWidth="1"/>
    <col min="1550" max="1550" width="16" style="51" bestFit="1" customWidth="1"/>
    <col min="1551" max="1551" width="17.42578125" style="51" customWidth="1"/>
    <col min="1552" max="1553" width="16.42578125" style="51" bestFit="1" customWidth="1"/>
    <col min="1554" max="1789" width="11.42578125" style="51"/>
    <col min="1790" max="1790" width="9.28515625" style="51" customWidth="1"/>
    <col min="1791" max="1791" width="61" style="51" customWidth="1"/>
    <col min="1792" max="1792" width="9.5703125" style="51" bestFit="1" customWidth="1"/>
    <col min="1793" max="1793" width="11.5703125" style="51" bestFit="1" customWidth="1"/>
    <col min="1794" max="1795" width="9.5703125" style="51" bestFit="1" customWidth="1"/>
    <col min="1796" max="1796" width="13.85546875" style="51" customWidth="1"/>
    <col min="1797" max="1797" width="14.42578125" style="51" customWidth="1"/>
    <col min="1798" max="1802" width="12.7109375" style="51" customWidth="1"/>
    <col min="1803" max="1803" width="34" style="51" customWidth="1"/>
    <col min="1804" max="1804" width="18.5703125" style="51" customWidth="1"/>
    <col min="1805" max="1805" width="17.42578125" style="51" customWidth="1"/>
    <col min="1806" max="1806" width="16" style="51" bestFit="1" customWidth="1"/>
    <col min="1807" max="1807" width="17.42578125" style="51" customWidth="1"/>
    <col min="1808" max="1809" width="16.42578125" style="51" bestFit="1" customWidth="1"/>
    <col min="1810" max="2045" width="11.42578125" style="51"/>
    <col min="2046" max="2046" width="9.28515625" style="51" customWidth="1"/>
    <col min="2047" max="2047" width="61" style="51" customWidth="1"/>
    <col min="2048" max="2048" width="9.5703125" style="51" bestFit="1" customWidth="1"/>
    <col min="2049" max="2049" width="11.5703125" style="51" bestFit="1" customWidth="1"/>
    <col min="2050" max="2051" width="9.5703125" style="51" bestFit="1" customWidth="1"/>
    <col min="2052" max="2052" width="13.85546875" style="51" customWidth="1"/>
    <col min="2053" max="2053" width="14.42578125" style="51" customWidth="1"/>
    <col min="2054" max="2058" width="12.7109375" style="51" customWidth="1"/>
    <col min="2059" max="2059" width="34" style="51" customWidth="1"/>
    <col min="2060" max="2060" width="18.5703125" style="51" customWidth="1"/>
    <col min="2061" max="2061" width="17.42578125" style="51" customWidth="1"/>
    <col min="2062" max="2062" width="16" style="51" bestFit="1" customWidth="1"/>
    <col min="2063" max="2063" width="17.42578125" style="51" customWidth="1"/>
    <col min="2064" max="2065" width="16.42578125" style="51" bestFit="1" customWidth="1"/>
    <col min="2066" max="2301" width="11.42578125" style="51"/>
    <col min="2302" max="2302" width="9.28515625" style="51" customWidth="1"/>
    <col min="2303" max="2303" width="61" style="51" customWidth="1"/>
    <col min="2304" max="2304" width="9.5703125" style="51" bestFit="1" customWidth="1"/>
    <col min="2305" max="2305" width="11.5703125" style="51" bestFit="1" customWidth="1"/>
    <col min="2306" max="2307" width="9.5703125" style="51" bestFit="1" customWidth="1"/>
    <col min="2308" max="2308" width="13.85546875" style="51" customWidth="1"/>
    <col min="2309" max="2309" width="14.42578125" style="51" customWidth="1"/>
    <col min="2310" max="2314" width="12.7109375" style="51" customWidth="1"/>
    <col min="2315" max="2315" width="34" style="51" customWidth="1"/>
    <col min="2316" max="2316" width="18.5703125" style="51" customWidth="1"/>
    <col min="2317" max="2317" width="17.42578125" style="51" customWidth="1"/>
    <col min="2318" max="2318" width="16" style="51" bestFit="1" customWidth="1"/>
    <col min="2319" max="2319" width="17.42578125" style="51" customWidth="1"/>
    <col min="2320" max="2321" width="16.42578125" style="51" bestFit="1" customWidth="1"/>
    <col min="2322" max="2557" width="11.42578125" style="51"/>
    <col min="2558" max="2558" width="9.28515625" style="51" customWidth="1"/>
    <col min="2559" max="2559" width="61" style="51" customWidth="1"/>
    <col min="2560" max="2560" width="9.5703125" style="51" bestFit="1" customWidth="1"/>
    <col min="2561" max="2561" width="11.5703125" style="51" bestFit="1" customWidth="1"/>
    <col min="2562" max="2563" width="9.5703125" style="51" bestFit="1" customWidth="1"/>
    <col min="2564" max="2564" width="13.85546875" style="51" customWidth="1"/>
    <col min="2565" max="2565" width="14.42578125" style="51" customWidth="1"/>
    <col min="2566" max="2570" width="12.7109375" style="51" customWidth="1"/>
    <col min="2571" max="2571" width="34" style="51" customWidth="1"/>
    <col min="2572" max="2572" width="18.5703125" style="51" customWidth="1"/>
    <col min="2573" max="2573" width="17.42578125" style="51" customWidth="1"/>
    <col min="2574" max="2574" width="16" style="51" bestFit="1" customWidth="1"/>
    <col min="2575" max="2575" width="17.42578125" style="51" customWidth="1"/>
    <col min="2576" max="2577" width="16.42578125" style="51" bestFit="1" customWidth="1"/>
    <col min="2578" max="2813" width="11.42578125" style="51"/>
    <col min="2814" max="2814" width="9.28515625" style="51" customWidth="1"/>
    <col min="2815" max="2815" width="61" style="51" customWidth="1"/>
    <col min="2816" max="2816" width="9.5703125" style="51" bestFit="1" customWidth="1"/>
    <col min="2817" max="2817" width="11.5703125" style="51" bestFit="1" customWidth="1"/>
    <col min="2818" max="2819" width="9.5703125" style="51" bestFit="1" customWidth="1"/>
    <col min="2820" max="2820" width="13.85546875" style="51" customWidth="1"/>
    <col min="2821" max="2821" width="14.42578125" style="51" customWidth="1"/>
    <col min="2822" max="2826" width="12.7109375" style="51" customWidth="1"/>
    <col min="2827" max="2827" width="34" style="51" customWidth="1"/>
    <col min="2828" max="2828" width="18.5703125" style="51" customWidth="1"/>
    <col min="2829" max="2829" width="17.42578125" style="51" customWidth="1"/>
    <col min="2830" max="2830" width="16" style="51" bestFit="1" customWidth="1"/>
    <col min="2831" max="2831" width="17.42578125" style="51" customWidth="1"/>
    <col min="2832" max="2833" width="16.42578125" style="51" bestFit="1" customWidth="1"/>
    <col min="2834" max="3069" width="11.42578125" style="51"/>
    <col min="3070" max="3070" width="9.28515625" style="51" customWidth="1"/>
    <col min="3071" max="3071" width="61" style="51" customWidth="1"/>
    <col min="3072" max="3072" width="9.5703125" style="51" bestFit="1" customWidth="1"/>
    <col min="3073" max="3073" width="11.5703125" style="51" bestFit="1" customWidth="1"/>
    <col min="3074" max="3075" width="9.5703125" style="51" bestFit="1" customWidth="1"/>
    <col min="3076" max="3076" width="13.85546875" style="51" customWidth="1"/>
    <col min="3077" max="3077" width="14.42578125" style="51" customWidth="1"/>
    <col min="3078" max="3082" width="12.7109375" style="51" customWidth="1"/>
    <col min="3083" max="3083" width="34" style="51" customWidth="1"/>
    <col min="3084" max="3084" width="18.5703125" style="51" customWidth="1"/>
    <col min="3085" max="3085" width="17.42578125" style="51" customWidth="1"/>
    <col min="3086" max="3086" width="16" style="51" bestFit="1" customWidth="1"/>
    <col min="3087" max="3087" width="17.42578125" style="51" customWidth="1"/>
    <col min="3088" max="3089" width="16.42578125" style="51" bestFit="1" customWidth="1"/>
    <col min="3090" max="3325" width="11.42578125" style="51"/>
    <col min="3326" max="3326" width="9.28515625" style="51" customWidth="1"/>
    <col min="3327" max="3327" width="61" style="51" customWidth="1"/>
    <col min="3328" max="3328" width="9.5703125" style="51" bestFit="1" customWidth="1"/>
    <col min="3329" max="3329" width="11.5703125" style="51" bestFit="1" customWidth="1"/>
    <col min="3330" max="3331" width="9.5703125" style="51" bestFit="1" customWidth="1"/>
    <col min="3332" max="3332" width="13.85546875" style="51" customWidth="1"/>
    <col min="3333" max="3333" width="14.42578125" style="51" customWidth="1"/>
    <col min="3334" max="3338" width="12.7109375" style="51" customWidth="1"/>
    <col min="3339" max="3339" width="34" style="51" customWidth="1"/>
    <col min="3340" max="3340" width="18.5703125" style="51" customWidth="1"/>
    <col min="3341" max="3341" width="17.42578125" style="51" customWidth="1"/>
    <col min="3342" max="3342" width="16" style="51" bestFit="1" customWidth="1"/>
    <col min="3343" max="3343" width="17.42578125" style="51" customWidth="1"/>
    <col min="3344" max="3345" width="16.42578125" style="51" bestFit="1" customWidth="1"/>
    <col min="3346" max="3581" width="11.42578125" style="51"/>
    <col min="3582" max="3582" width="9.28515625" style="51" customWidth="1"/>
    <col min="3583" max="3583" width="61" style="51" customWidth="1"/>
    <col min="3584" max="3584" width="9.5703125" style="51" bestFit="1" customWidth="1"/>
    <col min="3585" max="3585" width="11.5703125" style="51" bestFit="1" customWidth="1"/>
    <col min="3586" max="3587" width="9.5703125" style="51" bestFit="1" customWidth="1"/>
    <col min="3588" max="3588" width="13.85546875" style="51" customWidth="1"/>
    <col min="3589" max="3589" width="14.42578125" style="51" customWidth="1"/>
    <col min="3590" max="3594" width="12.7109375" style="51" customWidth="1"/>
    <col min="3595" max="3595" width="34" style="51" customWidth="1"/>
    <col min="3596" max="3596" width="18.5703125" style="51" customWidth="1"/>
    <col min="3597" max="3597" width="17.42578125" style="51" customWidth="1"/>
    <col min="3598" max="3598" width="16" style="51" bestFit="1" customWidth="1"/>
    <col min="3599" max="3599" width="17.42578125" style="51" customWidth="1"/>
    <col min="3600" max="3601" width="16.42578125" style="51" bestFit="1" customWidth="1"/>
    <col min="3602" max="3837" width="11.42578125" style="51"/>
    <col min="3838" max="3838" width="9.28515625" style="51" customWidth="1"/>
    <col min="3839" max="3839" width="61" style="51" customWidth="1"/>
    <col min="3840" max="3840" width="9.5703125" style="51" bestFit="1" customWidth="1"/>
    <col min="3841" max="3841" width="11.5703125" style="51" bestFit="1" customWidth="1"/>
    <col min="3842" max="3843" width="9.5703125" style="51" bestFit="1" customWidth="1"/>
    <col min="3844" max="3844" width="13.85546875" style="51" customWidth="1"/>
    <col min="3845" max="3845" width="14.42578125" style="51" customWidth="1"/>
    <col min="3846" max="3850" width="12.7109375" style="51" customWidth="1"/>
    <col min="3851" max="3851" width="34" style="51" customWidth="1"/>
    <col min="3852" max="3852" width="18.5703125" style="51" customWidth="1"/>
    <col min="3853" max="3853" width="17.42578125" style="51" customWidth="1"/>
    <col min="3854" max="3854" width="16" style="51" bestFit="1" customWidth="1"/>
    <col min="3855" max="3855" width="17.42578125" style="51" customWidth="1"/>
    <col min="3856" max="3857" width="16.42578125" style="51" bestFit="1" customWidth="1"/>
    <col min="3858" max="4093" width="11.42578125" style="51"/>
    <col min="4094" max="4094" width="9.28515625" style="51" customWidth="1"/>
    <col min="4095" max="4095" width="61" style="51" customWidth="1"/>
    <col min="4096" max="4096" width="9.5703125" style="51" bestFit="1" customWidth="1"/>
    <col min="4097" max="4097" width="11.5703125" style="51" bestFit="1" customWidth="1"/>
    <col min="4098" max="4099" width="9.5703125" style="51" bestFit="1" customWidth="1"/>
    <col min="4100" max="4100" width="13.85546875" style="51" customWidth="1"/>
    <col min="4101" max="4101" width="14.42578125" style="51" customWidth="1"/>
    <col min="4102" max="4106" width="12.7109375" style="51" customWidth="1"/>
    <col min="4107" max="4107" width="34" style="51" customWidth="1"/>
    <col min="4108" max="4108" width="18.5703125" style="51" customWidth="1"/>
    <col min="4109" max="4109" width="17.42578125" style="51" customWidth="1"/>
    <col min="4110" max="4110" width="16" style="51" bestFit="1" customWidth="1"/>
    <col min="4111" max="4111" width="17.42578125" style="51" customWidth="1"/>
    <col min="4112" max="4113" width="16.42578125" style="51" bestFit="1" customWidth="1"/>
    <col min="4114" max="4349" width="11.42578125" style="51"/>
    <col min="4350" max="4350" width="9.28515625" style="51" customWidth="1"/>
    <col min="4351" max="4351" width="61" style="51" customWidth="1"/>
    <col min="4352" max="4352" width="9.5703125" style="51" bestFit="1" customWidth="1"/>
    <col min="4353" max="4353" width="11.5703125" style="51" bestFit="1" customWidth="1"/>
    <col min="4354" max="4355" width="9.5703125" style="51" bestFit="1" customWidth="1"/>
    <col min="4356" max="4356" width="13.85546875" style="51" customWidth="1"/>
    <col min="4357" max="4357" width="14.42578125" style="51" customWidth="1"/>
    <col min="4358" max="4362" width="12.7109375" style="51" customWidth="1"/>
    <col min="4363" max="4363" width="34" style="51" customWidth="1"/>
    <col min="4364" max="4364" width="18.5703125" style="51" customWidth="1"/>
    <col min="4365" max="4365" width="17.42578125" style="51" customWidth="1"/>
    <col min="4366" max="4366" width="16" style="51" bestFit="1" customWidth="1"/>
    <col min="4367" max="4367" width="17.42578125" style="51" customWidth="1"/>
    <col min="4368" max="4369" width="16.42578125" style="51" bestFit="1" customWidth="1"/>
    <col min="4370" max="4605" width="11.42578125" style="51"/>
    <col min="4606" max="4606" width="9.28515625" style="51" customWidth="1"/>
    <col min="4607" max="4607" width="61" style="51" customWidth="1"/>
    <col min="4608" max="4608" width="9.5703125" style="51" bestFit="1" customWidth="1"/>
    <col min="4609" max="4609" width="11.5703125" style="51" bestFit="1" customWidth="1"/>
    <col min="4610" max="4611" width="9.5703125" style="51" bestFit="1" customWidth="1"/>
    <col min="4612" max="4612" width="13.85546875" style="51" customWidth="1"/>
    <col min="4613" max="4613" width="14.42578125" style="51" customWidth="1"/>
    <col min="4614" max="4618" width="12.7109375" style="51" customWidth="1"/>
    <col min="4619" max="4619" width="34" style="51" customWidth="1"/>
    <col min="4620" max="4620" width="18.5703125" style="51" customWidth="1"/>
    <col min="4621" max="4621" width="17.42578125" style="51" customWidth="1"/>
    <col min="4622" max="4622" width="16" style="51" bestFit="1" customWidth="1"/>
    <col min="4623" max="4623" width="17.42578125" style="51" customWidth="1"/>
    <col min="4624" max="4625" width="16.42578125" style="51" bestFit="1" customWidth="1"/>
    <col min="4626" max="4861" width="11.42578125" style="51"/>
    <col min="4862" max="4862" width="9.28515625" style="51" customWidth="1"/>
    <col min="4863" max="4863" width="61" style="51" customWidth="1"/>
    <col min="4864" max="4864" width="9.5703125" style="51" bestFit="1" customWidth="1"/>
    <col min="4865" max="4865" width="11.5703125" style="51" bestFit="1" customWidth="1"/>
    <col min="4866" max="4867" width="9.5703125" style="51" bestFit="1" customWidth="1"/>
    <col min="4868" max="4868" width="13.85546875" style="51" customWidth="1"/>
    <col min="4869" max="4869" width="14.42578125" style="51" customWidth="1"/>
    <col min="4870" max="4874" width="12.7109375" style="51" customWidth="1"/>
    <col min="4875" max="4875" width="34" style="51" customWidth="1"/>
    <col min="4876" max="4876" width="18.5703125" style="51" customWidth="1"/>
    <col min="4877" max="4877" width="17.42578125" style="51" customWidth="1"/>
    <col min="4878" max="4878" width="16" style="51" bestFit="1" customWidth="1"/>
    <col min="4879" max="4879" width="17.42578125" style="51" customWidth="1"/>
    <col min="4880" max="4881" width="16.42578125" style="51" bestFit="1" customWidth="1"/>
    <col min="4882" max="5117" width="11.42578125" style="51"/>
    <col min="5118" max="5118" width="9.28515625" style="51" customWidth="1"/>
    <col min="5119" max="5119" width="61" style="51" customWidth="1"/>
    <col min="5120" max="5120" width="9.5703125" style="51" bestFit="1" customWidth="1"/>
    <col min="5121" max="5121" width="11.5703125" style="51" bestFit="1" customWidth="1"/>
    <col min="5122" max="5123" width="9.5703125" style="51" bestFit="1" customWidth="1"/>
    <col min="5124" max="5124" width="13.85546875" style="51" customWidth="1"/>
    <col min="5125" max="5125" width="14.42578125" style="51" customWidth="1"/>
    <col min="5126" max="5130" width="12.7109375" style="51" customWidth="1"/>
    <col min="5131" max="5131" width="34" style="51" customWidth="1"/>
    <col min="5132" max="5132" width="18.5703125" style="51" customWidth="1"/>
    <col min="5133" max="5133" width="17.42578125" style="51" customWidth="1"/>
    <col min="5134" max="5134" width="16" style="51" bestFit="1" customWidth="1"/>
    <col min="5135" max="5135" width="17.42578125" style="51" customWidth="1"/>
    <col min="5136" max="5137" width="16.42578125" style="51" bestFit="1" customWidth="1"/>
    <col min="5138" max="5373" width="11.42578125" style="51"/>
    <col min="5374" max="5374" width="9.28515625" style="51" customWidth="1"/>
    <col min="5375" max="5375" width="61" style="51" customWidth="1"/>
    <col min="5376" max="5376" width="9.5703125" style="51" bestFit="1" customWidth="1"/>
    <col min="5377" max="5377" width="11.5703125" style="51" bestFit="1" customWidth="1"/>
    <col min="5378" max="5379" width="9.5703125" style="51" bestFit="1" customWidth="1"/>
    <col min="5380" max="5380" width="13.85546875" style="51" customWidth="1"/>
    <col min="5381" max="5381" width="14.42578125" style="51" customWidth="1"/>
    <col min="5382" max="5386" width="12.7109375" style="51" customWidth="1"/>
    <col min="5387" max="5387" width="34" style="51" customWidth="1"/>
    <col min="5388" max="5388" width="18.5703125" style="51" customWidth="1"/>
    <col min="5389" max="5389" width="17.42578125" style="51" customWidth="1"/>
    <col min="5390" max="5390" width="16" style="51" bestFit="1" customWidth="1"/>
    <col min="5391" max="5391" width="17.42578125" style="51" customWidth="1"/>
    <col min="5392" max="5393" width="16.42578125" style="51" bestFit="1" customWidth="1"/>
    <col min="5394" max="5629" width="11.42578125" style="51"/>
    <col min="5630" max="5630" width="9.28515625" style="51" customWidth="1"/>
    <col min="5631" max="5631" width="61" style="51" customWidth="1"/>
    <col min="5632" max="5632" width="9.5703125" style="51" bestFit="1" customWidth="1"/>
    <col min="5633" max="5633" width="11.5703125" style="51" bestFit="1" customWidth="1"/>
    <col min="5634" max="5635" width="9.5703125" style="51" bestFit="1" customWidth="1"/>
    <col min="5636" max="5636" width="13.85546875" style="51" customWidth="1"/>
    <col min="5637" max="5637" width="14.42578125" style="51" customWidth="1"/>
    <col min="5638" max="5642" width="12.7109375" style="51" customWidth="1"/>
    <col min="5643" max="5643" width="34" style="51" customWidth="1"/>
    <col min="5644" max="5644" width="18.5703125" style="51" customWidth="1"/>
    <col min="5645" max="5645" width="17.42578125" style="51" customWidth="1"/>
    <col min="5646" max="5646" width="16" style="51" bestFit="1" customWidth="1"/>
    <col min="5647" max="5647" width="17.42578125" style="51" customWidth="1"/>
    <col min="5648" max="5649" width="16.42578125" style="51" bestFit="1" customWidth="1"/>
    <col min="5650" max="5885" width="11.42578125" style="51"/>
    <col min="5886" max="5886" width="9.28515625" style="51" customWidth="1"/>
    <col min="5887" max="5887" width="61" style="51" customWidth="1"/>
    <col min="5888" max="5888" width="9.5703125" style="51" bestFit="1" customWidth="1"/>
    <col min="5889" max="5889" width="11.5703125" style="51" bestFit="1" customWidth="1"/>
    <col min="5890" max="5891" width="9.5703125" style="51" bestFit="1" customWidth="1"/>
    <col min="5892" max="5892" width="13.85546875" style="51" customWidth="1"/>
    <col min="5893" max="5893" width="14.42578125" style="51" customWidth="1"/>
    <col min="5894" max="5898" width="12.7109375" style="51" customWidth="1"/>
    <col min="5899" max="5899" width="34" style="51" customWidth="1"/>
    <col min="5900" max="5900" width="18.5703125" style="51" customWidth="1"/>
    <col min="5901" max="5901" width="17.42578125" style="51" customWidth="1"/>
    <col min="5902" max="5902" width="16" style="51" bestFit="1" customWidth="1"/>
    <col min="5903" max="5903" width="17.42578125" style="51" customWidth="1"/>
    <col min="5904" max="5905" width="16.42578125" style="51" bestFit="1" customWidth="1"/>
    <col min="5906" max="6141" width="11.42578125" style="51"/>
    <col min="6142" max="6142" width="9.28515625" style="51" customWidth="1"/>
    <col min="6143" max="6143" width="61" style="51" customWidth="1"/>
    <col min="6144" max="6144" width="9.5703125" style="51" bestFit="1" customWidth="1"/>
    <col min="6145" max="6145" width="11.5703125" style="51" bestFit="1" customWidth="1"/>
    <col min="6146" max="6147" width="9.5703125" style="51" bestFit="1" customWidth="1"/>
    <col min="6148" max="6148" width="13.85546875" style="51" customWidth="1"/>
    <col min="6149" max="6149" width="14.42578125" style="51" customWidth="1"/>
    <col min="6150" max="6154" width="12.7109375" style="51" customWidth="1"/>
    <col min="6155" max="6155" width="34" style="51" customWidth="1"/>
    <col min="6156" max="6156" width="18.5703125" style="51" customWidth="1"/>
    <col min="6157" max="6157" width="17.42578125" style="51" customWidth="1"/>
    <col min="6158" max="6158" width="16" style="51" bestFit="1" customWidth="1"/>
    <col min="6159" max="6159" width="17.42578125" style="51" customWidth="1"/>
    <col min="6160" max="6161" width="16.42578125" style="51" bestFit="1" customWidth="1"/>
    <col min="6162" max="6397" width="11.42578125" style="51"/>
    <col min="6398" max="6398" width="9.28515625" style="51" customWidth="1"/>
    <col min="6399" max="6399" width="61" style="51" customWidth="1"/>
    <col min="6400" max="6400" width="9.5703125" style="51" bestFit="1" customWidth="1"/>
    <col min="6401" max="6401" width="11.5703125" style="51" bestFit="1" customWidth="1"/>
    <col min="6402" max="6403" width="9.5703125" style="51" bestFit="1" customWidth="1"/>
    <col min="6404" max="6404" width="13.85546875" style="51" customWidth="1"/>
    <col min="6405" max="6405" width="14.42578125" style="51" customWidth="1"/>
    <col min="6406" max="6410" width="12.7109375" style="51" customWidth="1"/>
    <col min="6411" max="6411" width="34" style="51" customWidth="1"/>
    <col min="6412" max="6412" width="18.5703125" style="51" customWidth="1"/>
    <col min="6413" max="6413" width="17.42578125" style="51" customWidth="1"/>
    <col min="6414" max="6414" width="16" style="51" bestFit="1" customWidth="1"/>
    <col min="6415" max="6415" width="17.42578125" style="51" customWidth="1"/>
    <col min="6416" max="6417" width="16.42578125" style="51" bestFit="1" customWidth="1"/>
    <col min="6418" max="6653" width="11.42578125" style="51"/>
    <col min="6654" max="6654" width="9.28515625" style="51" customWidth="1"/>
    <col min="6655" max="6655" width="61" style="51" customWidth="1"/>
    <col min="6656" max="6656" width="9.5703125" style="51" bestFit="1" customWidth="1"/>
    <col min="6657" max="6657" width="11.5703125" style="51" bestFit="1" customWidth="1"/>
    <col min="6658" max="6659" width="9.5703125" style="51" bestFit="1" customWidth="1"/>
    <col min="6660" max="6660" width="13.85546875" style="51" customWidth="1"/>
    <col min="6661" max="6661" width="14.42578125" style="51" customWidth="1"/>
    <col min="6662" max="6666" width="12.7109375" style="51" customWidth="1"/>
    <col min="6667" max="6667" width="34" style="51" customWidth="1"/>
    <col min="6668" max="6668" width="18.5703125" style="51" customWidth="1"/>
    <col min="6669" max="6669" width="17.42578125" style="51" customWidth="1"/>
    <col min="6670" max="6670" width="16" style="51" bestFit="1" customWidth="1"/>
    <col min="6671" max="6671" width="17.42578125" style="51" customWidth="1"/>
    <col min="6672" max="6673" width="16.42578125" style="51" bestFit="1" customWidth="1"/>
    <col min="6674" max="6909" width="11.42578125" style="51"/>
    <col min="6910" max="6910" width="9.28515625" style="51" customWidth="1"/>
    <col min="6911" max="6911" width="61" style="51" customWidth="1"/>
    <col min="6912" max="6912" width="9.5703125" style="51" bestFit="1" customWidth="1"/>
    <col min="6913" max="6913" width="11.5703125" style="51" bestFit="1" customWidth="1"/>
    <col min="6914" max="6915" width="9.5703125" style="51" bestFit="1" customWidth="1"/>
    <col min="6916" max="6916" width="13.85546875" style="51" customWidth="1"/>
    <col min="6917" max="6917" width="14.42578125" style="51" customWidth="1"/>
    <col min="6918" max="6922" width="12.7109375" style="51" customWidth="1"/>
    <col min="6923" max="6923" width="34" style="51" customWidth="1"/>
    <col min="6924" max="6924" width="18.5703125" style="51" customWidth="1"/>
    <col min="6925" max="6925" width="17.42578125" style="51" customWidth="1"/>
    <col min="6926" max="6926" width="16" style="51" bestFit="1" customWidth="1"/>
    <col min="6927" max="6927" width="17.42578125" style="51" customWidth="1"/>
    <col min="6928" max="6929" width="16.42578125" style="51" bestFit="1" customWidth="1"/>
    <col min="6930" max="7165" width="11.42578125" style="51"/>
    <col min="7166" max="7166" width="9.28515625" style="51" customWidth="1"/>
    <col min="7167" max="7167" width="61" style="51" customWidth="1"/>
    <col min="7168" max="7168" width="9.5703125" style="51" bestFit="1" customWidth="1"/>
    <col min="7169" max="7169" width="11.5703125" style="51" bestFit="1" customWidth="1"/>
    <col min="7170" max="7171" width="9.5703125" style="51" bestFit="1" customWidth="1"/>
    <col min="7172" max="7172" width="13.85546875" style="51" customWidth="1"/>
    <col min="7173" max="7173" width="14.42578125" style="51" customWidth="1"/>
    <col min="7174" max="7178" width="12.7109375" style="51" customWidth="1"/>
    <col min="7179" max="7179" width="34" style="51" customWidth="1"/>
    <col min="7180" max="7180" width="18.5703125" style="51" customWidth="1"/>
    <col min="7181" max="7181" width="17.42578125" style="51" customWidth="1"/>
    <col min="7182" max="7182" width="16" style="51" bestFit="1" customWidth="1"/>
    <col min="7183" max="7183" width="17.42578125" style="51" customWidth="1"/>
    <col min="7184" max="7185" width="16.42578125" style="51" bestFit="1" customWidth="1"/>
    <col min="7186" max="7421" width="11.42578125" style="51"/>
    <col min="7422" max="7422" width="9.28515625" style="51" customWidth="1"/>
    <col min="7423" max="7423" width="61" style="51" customWidth="1"/>
    <col min="7424" max="7424" width="9.5703125" style="51" bestFit="1" customWidth="1"/>
    <col min="7425" max="7425" width="11.5703125" style="51" bestFit="1" customWidth="1"/>
    <col min="7426" max="7427" width="9.5703125" style="51" bestFit="1" customWidth="1"/>
    <col min="7428" max="7428" width="13.85546875" style="51" customWidth="1"/>
    <col min="7429" max="7429" width="14.42578125" style="51" customWidth="1"/>
    <col min="7430" max="7434" width="12.7109375" style="51" customWidth="1"/>
    <col min="7435" max="7435" width="34" style="51" customWidth="1"/>
    <col min="7436" max="7436" width="18.5703125" style="51" customWidth="1"/>
    <col min="7437" max="7437" width="17.42578125" style="51" customWidth="1"/>
    <col min="7438" max="7438" width="16" style="51" bestFit="1" customWidth="1"/>
    <col min="7439" max="7439" width="17.42578125" style="51" customWidth="1"/>
    <col min="7440" max="7441" width="16.42578125" style="51" bestFit="1" customWidth="1"/>
    <col min="7442" max="7677" width="11.42578125" style="51"/>
    <col min="7678" max="7678" width="9.28515625" style="51" customWidth="1"/>
    <col min="7679" max="7679" width="61" style="51" customWidth="1"/>
    <col min="7680" max="7680" width="9.5703125" style="51" bestFit="1" customWidth="1"/>
    <col min="7681" max="7681" width="11.5703125" style="51" bestFit="1" customWidth="1"/>
    <col min="7682" max="7683" width="9.5703125" style="51" bestFit="1" customWidth="1"/>
    <col min="7684" max="7684" width="13.85546875" style="51" customWidth="1"/>
    <col min="7685" max="7685" width="14.42578125" style="51" customWidth="1"/>
    <col min="7686" max="7690" width="12.7109375" style="51" customWidth="1"/>
    <col min="7691" max="7691" width="34" style="51" customWidth="1"/>
    <col min="7692" max="7692" width="18.5703125" style="51" customWidth="1"/>
    <col min="7693" max="7693" width="17.42578125" style="51" customWidth="1"/>
    <col min="7694" max="7694" width="16" style="51" bestFit="1" customWidth="1"/>
    <col min="7695" max="7695" width="17.42578125" style="51" customWidth="1"/>
    <col min="7696" max="7697" width="16.42578125" style="51" bestFit="1" customWidth="1"/>
    <col min="7698" max="7933" width="11.42578125" style="51"/>
    <col min="7934" max="7934" width="9.28515625" style="51" customWidth="1"/>
    <col min="7935" max="7935" width="61" style="51" customWidth="1"/>
    <col min="7936" max="7936" width="9.5703125" style="51" bestFit="1" customWidth="1"/>
    <col min="7937" max="7937" width="11.5703125" style="51" bestFit="1" customWidth="1"/>
    <col min="7938" max="7939" width="9.5703125" style="51" bestFit="1" customWidth="1"/>
    <col min="7940" max="7940" width="13.85546875" style="51" customWidth="1"/>
    <col min="7941" max="7941" width="14.42578125" style="51" customWidth="1"/>
    <col min="7942" max="7946" width="12.7109375" style="51" customWidth="1"/>
    <col min="7947" max="7947" width="34" style="51" customWidth="1"/>
    <col min="7948" max="7948" width="18.5703125" style="51" customWidth="1"/>
    <col min="7949" max="7949" width="17.42578125" style="51" customWidth="1"/>
    <col min="7950" max="7950" width="16" style="51" bestFit="1" customWidth="1"/>
    <col min="7951" max="7951" width="17.42578125" style="51" customWidth="1"/>
    <col min="7952" max="7953" width="16.42578125" style="51" bestFit="1" customWidth="1"/>
    <col min="7954" max="8189" width="11.42578125" style="51"/>
    <col min="8190" max="8190" width="9.28515625" style="51" customWidth="1"/>
    <col min="8191" max="8191" width="61" style="51" customWidth="1"/>
    <col min="8192" max="8192" width="9.5703125" style="51" bestFit="1" customWidth="1"/>
    <col min="8193" max="8193" width="11.5703125" style="51" bestFit="1" customWidth="1"/>
    <col min="8194" max="8195" width="9.5703125" style="51" bestFit="1" customWidth="1"/>
    <col min="8196" max="8196" width="13.85546875" style="51" customWidth="1"/>
    <col min="8197" max="8197" width="14.42578125" style="51" customWidth="1"/>
    <col min="8198" max="8202" width="12.7109375" style="51" customWidth="1"/>
    <col min="8203" max="8203" width="34" style="51" customWidth="1"/>
    <col min="8204" max="8204" width="18.5703125" style="51" customWidth="1"/>
    <col min="8205" max="8205" width="17.42578125" style="51" customWidth="1"/>
    <col min="8206" max="8206" width="16" style="51" bestFit="1" customWidth="1"/>
    <col min="8207" max="8207" width="17.42578125" style="51" customWidth="1"/>
    <col min="8208" max="8209" width="16.42578125" style="51" bestFit="1" customWidth="1"/>
    <col min="8210" max="8445" width="11.42578125" style="51"/>
    <col min="8446" max="8446" width="9.28515625" style="51" customWidth="1"/>
    <col min="8447" max="8447" width="61" style="51" customWidth="1"/>
    <col min="8448" max="8448" width="9.5703125" style="51" bestFit="1" customWidth="1"/>
    <col min="8449" max="8449" width="11.5703125" style="51" bestFit="1" customWidth="1"/>
    <col min="8450" max="8451" width="9.5703125" style="51" bestFit="1" customWidth="1"/>
    <col min="8452" max="8452" width="13.85546875" style="51" customWidth="1"/>
    <col min="8453" max="8453" width="14.42578125" style="51" customWidth="1"/>
    <col min="8454" max="8458" width="12.7109375" style="51" customWidth="1"/>
    <col min="8459" max="8459" width="34" style="51" customWidth="1"/>
    <col min="8460" max="8460" width="18.5703125" style="51" customWidth="1"/>
    <col min="8461" max="8461" width="17.42578125" style="51" customWidth="1"/>
    <col min="8462" max="8462" width="16" style="51" bestFit="1" customWidth="1"/>
    <col min="8463" max="8463" width="17.42578125" style="51" customWidth="1"/>
    <col min="8464" max="8465" width="16.42578125" style="51" bestFit="1" customWidth="1"/>
    <col min="8466" max="8701" width="11.42578125" style="51"/>
    <col min="8702" max="8702" width="9.28515625" style="51" customWidth="1"/>
    <col min="8703" max="8703" width="61" style="51" customWidth="1"/>
    <col min="8704" max="8704" width="9.5703125" style="51" bestFit="1" customWidth="1"/>
    <col min="8705" max="8705" width="11.5703125" style="51" bestFit="1" customWidth="1"/>
    <col min="8706" max="8707" width="9.5703125" style="51" bestFit="1" customWidth="1"/>
    <col min="8708" max="8708" width="13.85546875" style="51" customWidth="1"/>
    <col min="8709" max="8709" width="14.42578125" style="51" customWidth="1"/>
    <col min="8710" max="8714" width="12.7109375" style="51" customWidth="1"/>
    <col min="8715" max="8715" width="34" style="51" customWidth="1"/>
    <col min="8716" max="8716" width="18.5703125" style="51" customWidth="1"/>
    <col min="8717" max="8717" width="17.42578125" style="51" customWidth="1"/>
    <col min="8718" max="8718" width="16" style="51" bestFit="1" customWidth="1"/>
    <col min="8719" max="8719" width="17.42578125" style="51" customWidth="1"/>
    <col min="8720" max="8721" width="16.42578125" style="51" bestFit="1" customWidth="1"/>
    <col min="8722" max="8957" width="11.42578125" style="51"/>
    <col min="8958" max="8958" width="9.28515625" style="51" customWidth="1"/>
    <col min="8959" max="8959" width="61" style="51" customWidth="1"/>
    <col min="8960" max="8960" width="9.5703125" style="51" bestFit="1" customWidth="1"/>
    <col min="8961" max="8961" width="11.5703125" style="51" bestFit="1" customWidth="1"/>
    <col min="8962" max="8963" width="9.5703125" style="51" bestFit="1" customWidth="1"/>
    <col min="8964" max="8964" width="13.85546875" style="51" customWidth="1"/>
    <col min="8965" max="8965" width="14.42578125" style="51" customWidth="1"/>
    <col min="8966" max="8970" width="12.7109375" style="51" customWidth="1"/>
    <col min="8971" max="8971" width="34" style="51" customWidth="1"/>
    <col min="8972" max="8972" width="18.5703125" style="51" customWidth="1"/>
    <col min="8973" max="8973" width="17.42578125" style="51" customWidth="1"/>
    <col min="8974" max="8974" width="16" style="51" bestFit="1" customWidth="1"/>
    <col min="8975" max="8975" width="17.42578125" style="51" customWidth="1"/>
    <col min="8976" max="8977" width="16.42578125" style="51" bestFit="1" customWidth="1"/>
    <col min="8978" max="9213" width="11.42578125" style="51"/>
    <col min="9214" max="9214" width="9.28515625" style="51" customWidth="1"/>
    <col min="9215" max="9215" width="61" style="51" customWidth="1"/>
    <col min="9216" max="9216" width="9.5703125" style="51" bestFit="1" customWidth="1"/>
    <col min="9217" max="9217" width="11.5703125" style="51" bestFit="1" customWidth="1"/>
    <col min="9218" max="9219" width="9.5703125" style="51" bestFit="1" customWidth="1"/>
    <col min="9220" max="9220" width="13.85546875" style="51" customWidth="1"/>
    <col min="9221" max="9221" width="14.42578125" style="51" customWidth="1"/>
    <col min="9222" max="9226" width="12.7109375" style="51" customWidth="1"/>
    <col min="9227" max="9227" width="34" style="51" customWidth="1"/>
    <col min="9228" max="9228" width="18.5703125" style="51" customWidth="1"/>
    <col min="9229" max="9229" width="17.42578125" style="51" customWidth="1"/>
    <col min="9230" max="9230" width="16" style="51" bestFit="1" customWidth="1"/>
    <col min="9231" max="9231" width="17.42578125" style="51" customWidth="1"/>
    <col min="9232" max="9233" width="16.42578125" style="51" bestFit="1" customWidth="1"/>
    <col min="9234" max="9469" width="11.42578125" style="51"/>
    <col min="9470" max="9470" width="9.28515625" style="51" customWidth="1"/>
    <col min="9471" max="9471" width="61" style="51" customWidth="1"/>
    <col min="9472" max="9472" width="9.5703125" style="51" bestFit="1" customWidth="1"/>
    <col min="9473" max="9473" width="11.5703125" style="51" bestFit="1" customWidth="1"/>
    <col min="9474" max="9475" width="9.5703125" style="51" bestFit="1" customWidth="1"/>
    <col min="9476" max="9476" width="13.85546875" style="51" customWidth="1"/>
    <col min="9477" max="9477" width="14.42578125" style="51" customWidth="1"/>
    <col min="9478" max="9482" width="12.7109375" style="51" customWidth="1"/>
    <col min="9483" max="9483" width="34" style="51" customWidth="1"/>
    <col min="9484" max="9484" width="18.5703125" style="51" customWidth="1"/>
    <col min="9485" max="9485" width="17.42578125" style="51" customWidth="1"/>
    <col min="9486" max="9486" width="16" style="51" bestFit="1" customWidth="1"/>
    <col min="9487" max="9487" width="17.42578125" style="51" customWidth="1"/>
    <col min="9488" max="9489" width="16.42578125" style="51" bestFit="1" customWidth="1"/>
    <col min="9490" max="9725" width="11.42578125" style="51"/>
    <col min="9726" max="9726" width="9.28515625" style="51" customWidth="1"/>
    <col min="9727" max="9727" width="61" style="51" customWidth="1"/>
    <col min="9728" max="9728" width="9.5703125" style="51" bestFit="1" customWidth="1"/>
    <col min="9729" max="9729" width="11.5703125" style="51" bestFit="1" customWidth="1"/>
    <col min="9730" max="9731" width="9.5703125" style="51" bestFit="1" customWidth="1"/>
    <col min="9732" max="9732" width="13.85546875" style="51" customWidth="1"/>
    <col min="9733" max="9733" width="14.42578125" style="51" customWidth="1"/>
    <col min="9734" max="9738" width="12.7109375" style="51" customWidth="1"/>
    <col min="9739" max="9739" width="34" style="51" customWidth="1"/>
    <col min="9740" max="9740" width="18.5703125" style="51" customWidth="1"/>
    <col min="9741" max="9741" width="17.42578125" style="51" customWidth="1"/>
    <col min="9742" max="9742" width="16" style="51" bestFit="1" customWidth="1"/>
    <col min="9743" max="9743" width="17.42578125" style="51" customWidth="1"/>
    <col min="9744" max="9745" width="16.42578125" style="51" bestFit="1" customWidth="1"/>
    <col min="9746" max="9981" width="11.42578125" style="51"/>
    <col min="9982" max="9982" width="9.28515625" style="51" customWidth="1"/>
    <col min="9983" max="9983" width="61" style="51" customWidth="1"/>
    <col min="9984" max="9984" width="9.5703125" style="51" bestFit="1" customWidth="1"/>
    <col min="9985" max="9985" width="11.5703125" style="51" bestFit="1" customWidth="1"/>
    <col min="9986" max="9987" width="9.5703125" style="51" bestFit="1" customWidth="1"/>
    <col min="9988" max="9988" width="13.85546875" style="51" customWidth="1"/>
    <col min="9989" max="9989" width="14.42578125" style="51" customWidth="1"/>
    <col min="9990" max="9994" width="12.7109375" style="51" customWidth="1"/>
    <col min="9995" max="9995" width="34" style="51" customWidth="1"/>
    <col min="9996" max="9996" width="18.5703125" style="51" customWidth="1"/>
    <col min="9997" max="9997" width="17.42578125" style="51" customWidth="1"/>
    <col min="9998" max="9998" width="16" style="51" bestFit="1" customWidth="1"/>
    <col min="9999" max="9999" width="17.42578125" style="51" customWidth="1"/>
    <col min="10000" max="10001" width="16.42578125" style="51" bestFit="1" customWidth="1"/>
    <col min="10002" max="10237" width="11.42578125" style="51"/>
    <col min="10238" max="10238" width="9.28515625" style="51" customWidth="1"/>
    <col min="10239" max="10239" width="61" style="51" customWidth="1"/>
    <col min="10240" max="10240" width="9.5703125" style="51" bestFit="1" customWidth="1"/>
    <col min="10241" max="10241" width="11.5703125" style="51" bestFit="1" customWidth="1"/>
    <col min="10242" max="10243" width="9.5703125" style="51" bestFit="1" customWidth="1"/>
    <col min="10244" max="10244" width="13.85546875" style="51" customWidth="1"/>
    <col min="10245" max="10245" width="14.42578125" style="51" customWidth="1"/>
    <col min="10246" max="10250" width="12.7109375" style="51" customWidth="1"/>
    <col min="10251" max="10251" width="34" style="51" customWidth="1"/>
    <col min="10252" max="10252" width="18.5703125" style="51" customWidth="1"/>
    <col min="10253" max="10253" width="17.42578125" style="51" customWidth="1"/>
    <col min="10254" max="10254" width="16" style="51" bestFit="1" customWidth="1"/>
    <col min="10255" max="10255" width="17.42578125" style="51" customWidth="1"/>
    <col min="10256" max="10257" width="16.42578125" style="51" bestFit="1" customWidth="1"/>
    <col min="10258" max="10493" width="11.42578125" style="51"/>
    <col min="10494" max="10494" width="9.28515625" style="51" customWidth="1"/>
    <col min="10495" max="10495" width="61" style="51" customWidth="1"/>
    <col min="10496" max="10496" width="9.5703125" style="51" bestFit="1" customWidth="1"/>
    <col min="10497" max="10497" width="11.5703125" style="51" bestFit="1" customWidth="1"/>
    <col min="10498" max="10499" width="9.5703125" style="51" bestFit="1" customWidth="1"/>
    <col min="10500" max="10500" width="13.85546875" style="51" customWidth="1"/>
    <col min="10501" max="10501" width="14.42578125" style="51" customWidth="1"/>
    <col min="10502" max="10506" width="12.7109375" style="51" customWidth="1"/>
    <col min="10507" max="10507" width="34" style="51" customWidth="1"/>
    <col min="10508" max="10508" width="18.5703125" style="51" customWidth="1"/>
    <col min="10509" max="10509" width="17.42578125" style="51" customWidth="1"/>
    <col min="10510" max="10510" width="16" style="51" bestFit="1" customWidth="1"/>
    <col min="10511" max="10511" width="17.42578125" style="51" customWidth="1"/>
    <col min="10512" max="10513" width="16.42578125" style="51" bestFit="1" customWidth="1"/>
    <col min="10514" max="10749" width="11.42578125" style="51"/>
    <col min="10750" max="10750" width="9.28515625" style="51" customWidth="1"/>
    <col min="10751" max="10751" width="61" style="51" customWidth="1"/>
    <col min="10752" max="10752" width="9.5703125" style="51" bestFit="1" customWidth="1"/>
    <col min="10753" max="10753" width="11.5703125" style="51" bestFit="1" customWidth="1"/>
    <col min="10754" max="10755" width="9.5703125" style="51" bestFit="1" customWidth="1"/>
    <col min="10756" max="10756" width="13.85546875" style="51" customWidth="1"/>
    <col min="10757" max="10757" width="14.42578125" style="51" customWidth="1"/>
    <col min="10758" max="10762" width="12.7109375" style="51" customWidth="1"/>
    <col min="10763" max="10763" width="34" style="51" customWidth="1"/>
    <col min="10764" max="10764" width="18.5703125" style="51" customWidth="1"/>
    <col min="10765" max="10765" width="17.42578125" style="51" customWidth="1"/>
    <col min="10766" max="10766" width="16" style="51" bestFit="1" customWidth="1"/>
    <col min="10767" max="10767" width="17.42578125" style="51" customWidth="1"/>
    <col min="10768" max="10769" width="16.42578125" style="51" bestFit="1" customWidth="1"/>
    <col min="10770" max="11005" width="11.42578125" style="51"/>
    <col min="11006" max="11006" width="9.28515625" style="51" customWidth="1"/>
    <col min="11007" max="11007" width="61" style="51" customWidth="1"/>
    <col min="11008" max="11008" width="9.5703125" style="51" bestFit="1" customWidth="1"/>
    <col min="11009" max="11009" width="11.5703125" style="51" bestFit="1" customWidth="1"/>
    <col min="11010" max="11011" width="9.5703125" style="51" bestFit="1" customWidth="1"/>
    <col min="11012" max="11012" width="13.85546875" style="51" customWidth="1"/>
    <col min="11013" max="11013" width="14.42578125" style="51" customWidth="1"/>
    <col min="11014" max="11018" width="12.7109375" style="51" customWidth="1"/>
    <col min="11019" max="11019" width="34" style="51" customWidth="1"/>
    <col min="11020" max="11020" width="18.5703125" style="51" customWidth="1"/>
    <col min="11021" max="11021" width="17.42578125" style="51" customWidth="1"/>
    <col min="11022" max="11022" width="16" style="51" bestFit="1" customWidth="1"/>
    <col min="11023" max="11023" width="17.42578125" style="51" customWidth="1"/>
    <col min="11024" max="11025" width="16.42578125" style="51" bestFit="1" customWidth="1"/>
    <col min="11026" max="11261" width="11.42578125" style="51"/>
    <col min="11262" max="11262" width="9.28515625" style="51" customWidth="1"/>
    <col min="11263" max="11263" width="61" style="51" customWidth="1"/>
    <col min="11264" max="11264" width="9.5703125" style="51" bestFit="1" customWidth="1"/>
    <col min="11265" max="11265" width="11.5703125" style="51" bestFit="1" customWidth="1"/>
    <col min="11266" max="11267" width="9.5703125" style="51" bestFit="1" customWidth="1"/>
    <col min="11268" max="11268" width="13.85546875" style="51" customWidth="1"/>
    <col min="11269" max="11269" width="14.42578125" style="51" customWidth="1"/>
    <col min="11270" max="11274" width="12.7109375" style="51" customWidth="1"/>
    <col min="11275" max="11275" width="34" style="51" customWidth="1"/>
    <col min="11276" max="11276" width="18.5703125" style="51" customWidth="1"/>
    <col min="11277" max="11277" width="17.42578125" style="51" customWidth="1"/>
    <col min="11278" max="11278" width="16" style="51" bestFit="1" customWidth="1"/>
    <col min="11279" max="11279" width="17.42578125" style="51" customWidth="1"/>
    <col min="11280" max="11281" width="16.42578125" style="51" bestFit="1" customWidth="1"/>
    <col min="11282" max="11517" width="11.42578125" style="51"/>
    <col min="11518" max="11518" width="9.28515625" style="51" customWidth="1"/>
    <col min="11519" max="11519" width="61" style="51" customWidth="1"/>
    <col min="11520" max="11520" width="9.5703125" style="51" bestFit="1" customWidth="1"/>
    <col min="11521" max="11521" width="11.5703125" style="51" bestFit="1" customWidth="1"/>
    <col min="11522" max="11523" width="9.5703125" style="51" bestFit="1" customWidth="1"/>
    <col min="11524" max="11524" width="13.85546875" style="51" customWidth="1"/>
    <col min="11525" max="11525" width="14.42578125" style="51" customWidth="1"/>
    <col min="11526" max="11530" width="12.7109375" style="51" customWidth="1"/>
    <col min="11531" max="11531" width="34" style="51" customWidth="1"/>
    <col min="11532" max="11532" width="18.5703125" style="51" customWidth="1"/>
    <col min="11533" max="11533" width="17.42578125" style="51" customWidth="1"/>
    <col min="11534" max="11534" width="16" style="51" bestFit="1" customWidth="1"/>
    <col min="11535" max="11535" width="17.42578125" style="51" customWidth="1"/>
    <col min="11536" max="11537" width="16.42578125" style="51" bestFit="1" customWidth="1"/>
    <col min="11538" max="11773" width="11.42578125" style="51"/>
    <col min="11774" max="11774" width="9.28515625" style="51" customWidth="1"/>
    <col min="11775" max="11775" width="61" style="51" customWidth="1"/>
    <col min="11776" max="11776" width="9.5703125" style="51" bestFit="1" customWidth="1"/>
    <col min="11777" max="11777" width="11.5703125" style="51" bestFit="1" customWidth="1"/>
    <col min="11778" max="11779" width="9.5703125" style="51" bestFit="1" customWidth="1"/>
    <col min="11780" max="11780" width="13.85546875" style="51" customWidth="1"/>
    <col min="11781" max="11781" width="14.42578125" style="51" customWidth="1"/>
    <col min="11782" max="11786" width="12.7109375" style="51" customWidth="1"/>
    <col min="11787" max="11787" width="34" style="51" customWidth="1"/>
    <col min="11788" max="11788" width="18.5703125" style="51" customWidth="1"/>
    <col min="11789" max="11789" width="17.42578125" style="51" customWidth="1"/>
    <col min="11790" max="11790" width="16" style="51" bestFit="1" customWidth="1"/>
    <col min="11791" max="11791" width="17.42578125" style="51" customWidth="1"/>
    <col min="11792" max="11793" width="16.42578125" style="51" bestFit="1" customWidth="1"/>
    <col min="11794" max="12029" width="11.42578125" style="51"/>
    <col min="12030" max="12030" width="9.28515625" style="51" customWidth="1"/>
    <col min="12031" max="12031" width="61" style="51" customWidth="1"/>
    <col min="12032" max="12032" width="9.5703125" style="51" bestFit="1" customWidth="1"/>
    <col min="12033" max="12033" width="11.5703125" style="51" bestFit="1" customWidth="1"/>
    <col min="12034" max="12035" width="9.5703125" style="51" bestFit="1" customWidth="1"/>
    <col min="12036" max="12036" width="13.85546875" style="51" customWidth="1"/>
    <col min="12037" max="12037" width="14.42578125" style="51" customWidth="1"/>
    <col min="12038" max="12042" width="12.7109375" style="51" customWidth="1"/>
    <col min="12043" max="12043" width="34" style="51" customWidth="1"/>
    <col min="12044" max="12044" width="18.5703125" style="51" customWidth="1"/>
    <col min="12045" max="12045" width="17.42578125" style="51" customWidth="1"/>
    <col min="12046" max="12046" width="16" style="51" bestFit="1" customWidth="1"/>
    <col min="12047" max="12047" width="17.42578125" style="51" customWidth="1"/>
    <col min="12048" max="12049" width="16.42578125" style="51" bestFit="1" customWidth="1"/>
    <col min="12050" max="12285" width="11.42578125" style="51"/>
    <col min="12286" max="12286" width="9.28515625" style="51" customWidth="1"/>
    <col min="12287" max="12287" width="61" style="51" customWidth="1"/>
    <col min="12288" max="12288" width="9.5703125" style="51" bestFit="1" customWidth="1"/>
    <col min="12289" max="12289" width="11.5703125" style="51" bestFit="1" customWidth="1"/>
    <col min="12290" max="12291" width="9.5703125" style="51" bestFit="1" customWidth="1"/>
    <col min="12292" max="12292" width="13.85546875" style="51" customWidth="1"/>
    <col min="12293" max="12293" width="14.42578125" style="51" customWidth="1"/>
    <col min="12294" max="12298" width="12.7109375" style="51" customWidth="1"/>
    <col min="12299" max="12299" width="34" style="51" customWidth="1"/>
    <col min="12300" max="12300" width="18.5703125" style="51" customWidth="1"/>
    <col min="12301" max="12301" width="17.42578125" style="51" customWidth="1"/>
    <col min="12302" max="12302" width="16" style="51" bestFit="1" customWidth="1"/>
    <col min="12303" max="12303" width="17.42578125" style="51" customWidth="1"/>
    <col min="12304" max="12305" width="16.42578125" style="51" bestFit="1" customWidth="1"/>
    <col min="12306" max="12541" width="11.42578125" style="51"/>
    <col min="12542" max="12542" width="9.28515625" style="51" customWidth="1"/>
    <col min="12543" max="12543" width="61" style="51" customWidth="1"/>
    <col min="12544" max="12544" width="9.5703125" style="51" bestFit="1" customWidth="1"/>
    <col min="12545" max="12545" width="11.5703125" style="51" bestFit="1" customWidth="1"/>
    <col min="12546" max="12547" width="9.5703125" style="51" bestFit="1" customWidth="1"/>
    <col min="12548" max="12548" width="13.85546875" style="51" customWidth="1"/>
    <col min="12549" max="12549" width="14.42578125" style="51" customWidth="1"/>
    <col min="12550" max="12554" width="12.7109375" style="51" customWidth="1"/>
    <col min="12555" max="12555" width="34" style="51" customWidth="1"/>
    <col min="12556" max="12556" width="18.5703125" style="51" customWidth="1"/>
    <col min="12557" max="12557" width="17.42578125" style="51" customWidth="1"/>
    <col min="12558" max="12558" width="16" style="51" bestFit="1" customWidth="1"/>
    <col min="12559" max="12559" width="17.42578125" style="51" customWidth="1"/>
    <col min="12560" max="12561" width="16.42578125" style="51" bestFit="1" customWidth="1"/>
    <col min="12562" max="12797" width="11.42578125" style="51"/>
    <col min="12798" max="12798" width="9.28515625" style="51" customWidth="1"/>
    <col min="12799" max="12799" width="61" style="51" customWidth="1"/>
    <col min="12800" max="12800" width="9.5703125" style="51" bestFit="1" customWidth="1"/>
    <col min="12801" max="12801" width="11.5703125" style="51" bestFit="1" customWidth="1"/>
    <col min="12802" max="12803" width="9.5703125" style="51" bestFit="1" customWidth="1"/>
    <col min="12804" max="12804" width="13.85546875" style="51" customWidth="1"/>
    <col min="12805" max="12805" width="14.42578125" style="51" customWidth="1"/>
    <col min="12806" max="12810" width="12.7109375" style="51" customWidth="1"/>
    <col min="12811" max="12811" width="34" style="51" customWidth="1"/>
    <col min="12812" max="12812" width="18.5703125" style="51" customWidth="1"/>
    <col min="12813" max="12813" width="17.42578125" style="51" customWidth="1"/>
    <col min="12814" max="12814" width="16" style="51" bestFit="1" customWidth="1"/>
    <col min="12815" max="12815" width="17.42578125" style="51" customWidth="1"/>
    <col min="12816" max="12817" width="16.42578125" style="51" bestFit="1" customWidth="1"/>
    <col min="12818" max="13053" width="11.42578125" style="51"/>
    <col min="13054" max="13054" width="9.28515625" style="51" customWidth="1"/>
    <col min="13055" max="13055" width="61" style="51" customWidth="1"/>
    <col min="13056" max="13056" width="9.5703125" style="51" bestFit="1" customWidth="1"/>
    <col min="13057" max="13057" width="11.5703125" style="51" bestFit="1" customWidth="1"/>
    <col min="13058" max="13059" width="9.5703125" style="51" bestFit="1" customWidth="1"/>
    <col min="13060" max="13060" width="13.85546875" style="51" customWidth="1"/>
    <col min="13061" max="13061" width="14.42578125" style="51" customWidth="1"/>
    <col min="13062" max="13066" width="12.7109375" style="51" customWidth="1"/>
    <col min="13067" max="13067" width="34" style="51" customWidth="1"/>
    <col min="13068" max="13068" width="18.5703125" style="51" customWidth="1"/>
    <col min="13069" max="13069" width="17.42578125" style="51" customWidth="1"/>
    <col min="13070" max="13070" width="16" style="51" bestFit="1" customWidth="1"/>
    <col min="13071" max="13071" width="17.42578125" style="51" customWidth="1"/>
    <col min="13072" max="13073" width="16.42578125" style="51" bestFit="1" customWidth="1"/>
    <col min="13074" max="13309" width="11.42578125" style="51"/>
    <col min="13310" max="13310" width="9.28515625" style="51" customWidth="1"/>
    <col min="13311" max="13311" width="61" style="51" customWidth="1"/>
    <col min="13312" max="13312" width="9.5703125" style="51" bestFit="1" customWidth="1"/>
    <col min="13313" max="13313" width="11.5703125" style="51" bestFit="1" customWidth="1"/>
    <col min="13314" max="13315" width="9.5703125" style="51" bestFit="1" customWidth="1"/>
    <col min="13316" max="13316" width="13.85546875" style="51" customWidth="1"/>
    <col min="13317" max="13317" width="14.42578125" style="51" customWidth="1"/>
    <col min="13318" max="13322" width="12.7109375" style="51" customWidth="1"/>
    <col min="13323" max="13323" width="34" style="51" customWidth="1"/>
    <col min="13324" max="13324" width="18.5703125" style="51" customWidth="1"/>
    <col min="13325" max="13325" width="17.42578125" style="51" customWidth="1"/>
    <col min="13326" max="13326" width="16" style="51" bestFit="1" customWidth="1"/>
    <col min="13327" max="13327" width="17.42578125" style="51" customWidth="1"/>
    <col min="13328" max="13329" width="16.42578125" style="51" bestFit="1" customWidth="1"/>
    <col min="13330" max="13565" width="11.42578125" style="51"/>
    <col min="13566" max="13566" width="9.28515625" style="51" customWidth="1"/>
    <col min="13567" max="13567" width="61" style="51" customWidth="1"/>
    <col min="13568" max="13568" width="9.5703125" style="51" bestFit="1" customWidth="1"/>
    <col min="13569" max="13569" width="11.5703125" style="51" bestFit="1" customWidth="1"/>
    <col min="13570" max="13571" width="9.5703125" style="51" bestFit="1" customWidth="1"/>
    <col min="13572" max="13572" width="13.85546875" style="51" customWidth="1"/>
    <col min="13573" max="13573" width="14.42578125" style="51" customWidth="1"/>
    <col min="13574" max="13578" width="12.7109375" style="51" customWidth="1"/>
    <col min="13579" max="13579" width="34" style="51" customWidth="1"/>
    <col min="13580" max="13580" width="18.5703125" style="51" customWidth="1"/>
    <col min="13581" max="13581" width="17.42578125" style="51" customWidth="1"/>
    <col min="13582" max="13582" width="16" style="51" bestFit="1" customWidth="1"/>
    <col min="13583" max="13583" width="17.42578125" style="51" customWidth="1"/>
    <col min="13584" max="13585" width="16.42578125" style="51" bestFit="1" customWidth="1"/>
    <col min="13586" max="13821" width="11.42578125" style="51"/>
    <col min="13822" max="13822" width="9.28515625" style="51" customWidth="1"/>
    <col min="13823" max="13823" width="61" style="51" customWidth="1"/>
    <col min="13824" max="13824" width="9.5703125" style="51" bestFit="1" customWidth="1"/>
    <col min="13825" max="13825" width="11.5703125" style="51" bestFit="1" customWidth="1"/>
    <col min="13826" max="13827" width="9.5703125" style="51" bestFit="1" customWidth="1"/>
    <col min="13828" max="13828" width="13.85546875" style="51" customWidth="1"/>
    <col min="13829" max="13829" width="14.42578125" style="51" customWidth="1"/>
    <col min="13830" max="13834" width="12.7109375" style="51" customWidth="1"/>
    <col min="13835" max="13835" width="34" style="51" customWidth="1"/>
    <col min="13836" max="13836" width="18.5703125" style="51" customWidth="1"/>
    <col min="13837" max="13837" width="17.42578125" style="51" customWidth="1"/>
    <col min="13838" max="13838" width="16" style="51" bestFit="1" customWidth="1"/>
    <col min="13839" max="13839" width="17.42578125" style="51" customWidth="1"/>
    <col min="13840" max="13841" width="16.42578125" style="51" bestFit="1" customWidth="1"/>
    <col min="13842" max="14077" width="11.42578125" style="51"/>
    <col min="14078" max="14078" width="9.28515625" style="51" customWidth="1"/>
    <col min="14079" max="14079" width="61" style="51" customWidth="1"/>
    <col min="14080" max="14080" width="9.5703125" style="51" bestFit="1" customWidth="1"/>
    <col min="14081" max="14081" width="11.5703125" style="51" bestFit="1" customWidth="1"/>
    <col min="14082" max="14083" width="9.5703125" style="51" bestFit="1" customWidth="1"/>
    <col min="14084" max="14084" width="13.85546875" style="51" customWidth="1"/>
    <col min="14085" max="14085" width="14.42578125" style="51" customWidth="1"/>
    <col min="14086" max="14090" width="12.7109375" style="51" customWidth="1"/>
    <col min="14091" max="14091" width="34" style="51" customWidth="1"/>
    <col min="14092" max="14092" width="18.5703125" style="51" customWidth="1"/>
    <col min="14093" max="14093" width="17.42578125" style="51" customWidth="1"/>
    <col min="14094" max="14094" width="16" style="51" bestFit="1" customWidth="1"/>
    <col min="14095" max="14095" width="17.42578125" style="51" customWidth="1"/>
    <col min="14096" max="14097" width="16.42578125" style="51" bestFit="1" customWidth="1"/>
    <col min="14098" max="14333" width="11.42578125" style="51"/>
    <col min="14334" max="14334" width="9.28515625" style="51" customWidth="1"/>
    <col min="14335" max="14335" width="61" style="51" customWidth="1"/>
    <col min="14336" max="14336" width="9.5703125" style="51" bestFit="1" customWidth="1"/>
    <col min="14337" max="14337" width="11.5703125" style="51" bestFit="1" customWidth="1"/>
    <col min="14338" max="14339" width="9.5703125" style="51" bestFit="1" customWidth="1"/>
    <col min="14340" max="14340" width="13.85546875" style="51" customWidth="1"/>
    <col min="14341" max="14341" width="14.42578125" style="51" customWidth="1"/>
    <col min="14342" max="14346" width="12.7109375" style="51" customWidth="1"/>
    <col min="14347" max="14347" width="34" style="51" customWidth="1"/>
    <col min="14348" max="14348" width="18.5703125" style="51" customWidth="1"/>
    <col min="14349" max="14349" width="17.42578125" style="51" customWidth="1"/>
    <col min="14350" max="14350" width="16" style="51" bestFit="1" customWidth="1"/>
    <col min="14351" max="14351" width="17.42578125" style="51" customWidth="1"/>
    <col min="14352" max="14353" width="16.42578125" style="51" bestFit="1" customWidth="1"/>
    <col min="14354" max="14589" width="11.42578125" style="51"/>
    <col min="14590" max="14590" width="9.28515625" style="51" customWidth="1"/>
    <col min="14591" max="14591" width="61" style="51" customWidth="1"/>
    <col min="14592" max="14592" width="9.5703125" style="51" bestFit="1" customWidth="1"/>
    <col min="14593" max="14593" width="11.5703125" style="51" bestFit="1" customWidth="1"/>
    <col min="14594" max="14595" width="9.5703125" style="51" bestFit="1" customWidth="1"/>
    <col min="14596" max="14596" width="13.85546875" style="51" customWidth="1"/>
    <col min="14597" max="14597" width="14.42578125" style="51" customWidth="1"/>
    <col min="14598" max="14602" width="12.7109375" style="51" customWidth="1"/>
    <col min="14603" max="14603" width="34" style="51" customWidth="1"/>
    <col min="14604" max="14604" width="18.5703125" style="51" customWidth="1"/>
    <col min="14605" max="14605" width="17.42578125" style="51" customWidth="1"/>
    <col min="14606" max="14606" width="16" style="51" bestFit="1" customWidth="1"/>
    <col min="14607" max="14607" width="17.42578125" style="51" customWidth="1"/>
    <col min="14608" max="14609" width="16.42578125" style="51" bestFit="1" customWidth="1"/>
    <col min="14610" max="14845" width="11.42578125" style="51"/>
    <col min="14846" max="14846" width="9.28515625" style="51" customWidth="1"/>
    <col min="14847" max="14847" width="61" style="51" customWidth="1"/>
    <col min="14848" max="14848" width="9.5703125" style="51" bestFit="1" customWidth="1"/>
    <col min="14849" max="14849" width="11.5703125" style="51" bestFit="1" customWidth="1"/>
    <col min="14850" max="14851" width="9.5703125" style="51" bestFit="1" customWidth="1"/>
    <col min="14852" max="14852" width="13.85546875" style="51" customWidth="1"/>
    <col min="14853" max="14853" width="14.42578125" style="51" customWidth="1"/>
    <col min="14854" max="14858" width="12.7109375" style="51" customWidth="1"/>
    <col min="14859" max="14859" width="34" style="51" customWidth="1"/>
    <col min="14860" max="14860" width="18.5703125" style="51" customWidth="1"/>
    <col min="14861" max="14861" width="17.42578125" style="51" customWidth="1"/>
    <col min="14862" max="14862" width="16" style="51" bestFit="1" customWidth="1"/>
    <col min="14863" max="14863" width="17.42578125" style="51" customWidth="1"/>
    <col min="14864" max="14865" width="16.42578125" style="51" bestFit="1" customWidth="1"/>
    <col min="14866" max="15101" width="11.42578125" style="51"/>
    <col min="15102" max="15102" width="9.28515625" style="51" customWidth="1"/>
    <col min="15103" max="15103" width="61" style="51" customWidth="1"/>
    <col min="15104" max="15104" width="9.5703125" style="51" bestFit="1" customWidth="1"/>
    <col min="15105" max="15105" width="11.5703125" style="51" bestFit="1" customWidth="1"/>
    <col min="15106" max="15107" width="9.5703125" style="51" bestFit="1" customWidth="1"/>
    <col min="15108" max="15108" width="13.85546875" style="51" customWidth="1"/>
    <col min="15109" max="15109" width="14.42578125" style="51" customWidth="1"/>
    <col min="15110" max="15114" width="12.7109375" style="51" customWidth="1"/>
    <col min="15115" max="15115" width="34" style="51" customWidth="1"/>
    <col min="15116" max="15116" width="18.5703125" style="51" customWidth="1"/>
    <col min="15117" max="15117" width="17.42578125" style="51" customWidth="1"/>
    <col min="15118" max="15118" width="16" style="51" bestFit="1" customWidth="1"/>
    <col min="15119" max="15119" width="17.42578125" style="51" customWidth="1"/>
    <col min="15120" max="15121" width="16.42578125" style="51" bestFit="1" customWidth="1"/>
    <col min="15122" max="15357" width="11.42578125" style="51"/>
    <col min="15358" max="15358" width="9.28515625" style="51" customWidth="1"/>
    <col min="15359" max="15359" width="61" style="51" customWidth="1"/>
    <col min="15360" max="15360" width="9.5703125" style="51" bestFit="1" customWidth="1"/>
    <col min="15361" max="15361" width="11.5703125" style="51" bestFit="1" customWidth="1"/>
    <col min="15362" max="15363" width="9.5703125" style="51" bestFit="1" customWidth="1"/>
    <col min="15364" max="15364" width="13.85546875" style="51" customWidth="1"/>
    <col min="15365" max="15365" width="14.42578125" style="51" customWidth="1"/>
    <col min="15366" max="15370" width="12.7109375" style="51" customWidth="1"/>
    <col min="15371" max="15371" width="34" style="51" customWidth="1"/>
    <col min="15372" max="15372" width="18.5703125" style="51" customWidth="1"/>
    <col min="15373" max="15373" width="17.42578125" style="51" customWidth="1"/>
    <col min="15374" max="15374" width="16" style="51" bestFit="1" customWidth="1"/>
    <col min="15375" max="15375" width="17.42578125" style="51" customWidth="1"/>
    <col min="15376" max="15377" width="16.42578125" style="51" bestFit="1" customWidth="1"/>
    <col min="15378" max="15613" width="11.42578125" style="51"/>
    <col min="15614" max="15614" width="9.28515625" style="51" customWidth="1"/>
    <col min="15615" max="15615" width="61" style="51" customWidth="1"/>
    <col min="15616" max="15616" width="9.5703125" style="51" bestFit="1" customWidth="1"/>
    <col min="15617" max="15617" width="11.5703125" style="51" bestFit="1" customWidth="1"/>
    <col min="15618" max="15619" width="9.5703125" style="51" bestFit="1" customWidth="1"/>
    <col min="15620" max="15620" width="13.85546875" style="51" customWidth="1"/>
    <col min="15621" max="15621" width="14.42578125" style="51" customWidth="1"/>
    <col min="15622" max="15626" width="12.7109375" style="51" customWidth="1"/>
    <col min="15627" max="15627" width="34" style="51" customWidth="1"/>
    <col min="15628" max="15628" width="18.5703125" style="51" customWidth="1"/>
    <col min="15629" max="15629" width="17.42578125" style="51" customWidth="1"/>
    <col min="15630" max="15630" width="16" style="51" bestFit="1" customWidth="1"/>
    <col min="15631" max="15631" width="17.42578125" style="51" customWidth="1"/>
    <col min="15632" max="15633" width="16.42578125" style="51" bestFit="1" customWidth="1"/>
    <col min="15634" max="15869" width="11.42578125" style="51"/>
    <col min="15870" max="15870" width="9.28515625" style="51" customWidth="1"/>
    <col min="15871" max="15871" width="61" style="51" customWidth="1"/>
    <col min="15872" max="15872" width="9.5703125" style="51" bestFit="1" customWidth="1"/>
    <col min="15873" max="15873" width="11.5703125" style="51" bestFit="1" customWidth="1"/>
    <col min="15874" max="15875" width="9.5703125" style="51" bestFit="1" customWidth="1"/>
    <col min="15876" max="15876" width="13.85546875" style="51" customWidth="1"/>
    <col min="15877" max="15877" width="14.42578125" style="51" customWidth="1"/>
    <col min="15878" max="15882" width="12.7109375" style="51" customWidth="1"/>
    <col min="15883" max="15883" width="34" style="51" customWidth="1"/>
    <col min="15884" max="15884" width="18.5703125" style="51" customWidth="1"/>
    <col min="15885" max="15885" width="17.42578125" style="51" customWidth="1"/>
    <col min="15886" max="15886" width="16" style="51" bestFit="1" customWidth="1"/>
    <col min="15887" max="15887" width="17.42578125" style="51" customWidth="1"/>
    <col min="15888" max="15889" width="16.42578125" style="51" bestFit="1" customWidth="1"/>
    <col min="15890" max="16125" width="11.42578125" style="51"/>
    <col min="16126" max="16126" width="9.28515625" style="51" customWidth="1"/>
    <col min="16127" max="16127" width="61" style="51" customWidth="1"/>
    <col min="16128" max="16128" width="9.5703125" style="51" bestFit="1" customWidth="1"/>
    <col min="16129" max="16129" width="11.5703125" style="51" bestFit="1" customWidth="1"/>
    <col min="16130" max="16131" width="9.5703125" style="51" bestFit="1" customWidth="1"/>
    <col min="16132" max="16132" width="13.85546875" style="51" customWidth="1"/>
    <col min="16133" max="16133" width="14.42578125" style="51" customWidth="1"/>
    <col min="16134" max="16138" width="12.7109375" style="51" customWidth="1"/>
    <col min="16139" max="16139" width="34" style="51" customWidth="1"/>
    <col min="16140" max="16140" width="18.5703125" style="51" customWidth="1"/>
    <col min="16141" max="16141" width="17.42578125" style="51" customWidth="1"/>
    <col min="16142" max="16142" width="16" style="51" bestFit="1" customWidth="1"/>
    <col min="16143" max="16143" width="17.42578125" style="51" customWidth="1"/>
    <col min="16144" max="16145" width="16.42578125" style="51" bestFit="1" customWidth="1"/>
    <col min="16146" max="16384" width="11.42578125" style="51"/>
  </cols>
  <sheetData>
    <row r="5" spans="1:8" x14ac:dyDescent="0.2">
      <c r="A5" s="77" t="s">
        <v>273</v>
      </c>
      <c r="C5" s="22"/>
      <c r="D5" s="22"/>
      <c r="E5" s="22"/>
      <c r="F5" s="22"/>
      <c r="G5" s="22"/>
      <c r="H5" s="2"/>
    </row>
    <row r="6" spans="1:8" x14ac:dyDescent="0.2">
      <c r="A6" s="77" t="str">
        <f>'C5 CP'!A6</f>
        <v>Acumulado al mes de febrero de 2025</v>
      </c>
      <c r="C6" s="22"/>
      <c r="D6" s="22"/>
      <c r="E6" s="22"/>
      <c r="F6" s="22"/>
      <c r="G6" s="22"/>
      <c r="H6" s="2"/>
    </row>
    <row r="7" spans="1:8" x14ac:dyDescent="0.2">
      <c r="A7" s="3" t="s">
        <v>83</v>
      </c>
      <c r="B7" s="39"/>
      <c r="C7" s="22"/>
      <c r="D7" s="22"/>
      <c r="E7" s="22"/>
      <c r="F7" s="22"/>
      <c r="G7" s="22"/>
      <c r="H7" s="2"/>
    </row>
    <row r="8" spans="1:8" ht="13.5" thickBot="1" x14ac:dyDescent="0.25">
      <c r="A8" s="94"/>
      <c r="B8" s="94"/>
      <c r="C8" s="95"/>
      <c r="D8" s="95"/>
      <c r="E8" s="95"/>
      <c r="F8" s="95"/>
      <c r="G8" s="95"/>
      <c r="H8" s="96"/>
    </row>
    <row r="9" spans="1:8" ht="13.5" thickBot="1" x14ac:dyDescent="0.25">
      <c r="A9" s="126" t="s">
        <v>84</v>
      </c>
      <c r="B9" s="131" t="s">
        <v>85</v>
      </c>
      <c r="C9" s="124" t="s">
        <v>2</v>
      </c>
      <c r="D9" s="124"/>
      <c r="E9" s="124"/>
      <c r="F9" s="130" t="s">
        <v>3</v>
      </c>
      <c r="G9" s="125" t="s">
        <v>4</v>
      </c>
      <c r="H9" s="118" t="s">
        <v>5</v>
      </c>
    </row>
    <row r="10" spans="1:8" x14ac:dyDescent="0.2">
      <c r="A10" s="127"/>
      <c r="B10" s="132"/>
      <c r="C10" s="4" t="s">
        <v>6</v>
      </c>
      <c r="D10" s="4" t="s">
        <v>7</v>
      </c>
      <c r="E10" s="4" t="s">
        <v>8</v>
      </c>
      <c r="F10" s="130"/>
      <c r="G10" s="125"/>
      <c r="H10" s="118"/>
    </row>
    <row r="11" spans="1:8" ht="13.5" thickBot="1" x14ac:dyDescent="0.25">
      <c r="A11" s="128"/>
      <c r="B11" s="133"/>
      <c r="C11" s="92" t="s">
        <v>9</v>
      </c>
      <c r="D11" s="92" t="s">
        <v>10</v>
      </c>
      <c r="E11" s="90" t="s">
        <v>11</v>
      </c>
      <c r="F11" s="92" t="s">
        <v>12</v>
      </c>
      <c r="G11" s="92" t="s">
        <v>13</v>
      </c>
      <c r="H11" s="92" t="s">
        <v>14</v>
      </c>
    </row>
    <row r="12" spans="1:8" x14ac:dyDescent="0.2">
      <c r="A12" s="40" t="s">
        <v>86</v>
      </c>
      <c r="B12" s="40" t="s">
        <v>346</v>
      </c>
      <c r="C12" s="41">
        <v>97940.56</v>
      </c>
      <c r="D12" s="41">
        <v>0</v>
      </c>
      <c r="E12" s="41">
        <v>97940.56</v>
      </c>
      <c r="F12" s="41">
        <v>0</v>
      </c>
      <c r="G12" s="41">
        <f t="shared" ref="G12:G75" si="0">+E12-F12</f>
        <v>97940.56</v>
      </c>
      <c r="H12" s="52">
        <f t="shared" ref="H12:H75" si="1">+IFERROR(F12/E12*100,0)</f>
        <v>0</v>
      </c>
    </row>
    <row r="13" spans="1:8" x14ac:dyDescent="0.2">
      <c r="A13" s="40" t="s">
        <v>87</v>
      </c>
      <c r="B13" s="40" t="s">
        <v>277</v>
      </c>
      <c r="C13" s="41">
        <v>0</v>
      </c>
      <c r="D13" s="41">
        <v>0</v>
      </c>
      <c r="E13" s="41">
        <v>0</v>
      </c>
      <c r="F13" s="41">
        <v>0</v>
      </c>
      <c r="G13" s="41">
        <f t="shared" si="0"/>
        <v>0</v>
      </c>
      <c r="H13" s="52">
        <f t="shared" si="1"/>
        <v>0</v>
      </c>
    </row>
    <row r="14" spans="1:8" x14ac:dyDescent="0.2">
      <c r="A14" s="40" t="s">
        <v>88</v>
      </c>
      <c r="B14" s="40" t="s">
        <v>347</v>
      </c>
      <c r="C14" s="41">
        <v>259145.7439</v>
      </c>
      <c r="D14" s="41">
        <v>0</v>
      </c>
      <c r="E14" s="41">
        <v>259145.7439</v>
      </c>
      <c r="F14" s="41">
        <v>161974.72991535001</v>
      </c>
      <c r="G14" s="41">
        <f t="shared" si="0"/>
        <v>97171.013984649995</v>
      </c>
      <c r="H14" s="52">
        <f t="shared" si="1"/>
        <v>62.50333402267001</v>
      </c>
    </row>
    <row r="15" spans="1:8" x14ac:dyDescent="0.2">
      <c r="A15" s="40" t="s">
        <v>89</v>
      </c>
      <c r="B15" s="40" t="s">
        <v>348</v>
      </c>
      <c r="C15" s="41">
        <v>106286.006932</v>
      </c>
      <c r="D15" s="41">
        <v>0</v>
      </c>
      <c r="E15" s="41">
        <v>106286.006932</v>
      </c>
      <c r="F15" s="41">
        <v>2015.6735907100001</v>
      </c>
      <c r="G15" s="41">
        <f t="shared" si="0"/>
        <v>104270.33334129001</v>
      </c>
      <c r="H15" s="52">
        <f t="shared" si="1"/>
        <v>1.8964618663297739</v>
      </c>
    </row>
    <row r="16" spans="1:8" x14ac:dyDescent="0.2">
      <c r="A16" s="40" t="s">
        <v>90</v>
      </c>
      <c r="B16" s="40" t="s">
        <v>287</v>
      </c>
      <c r="C16" s="41">
        <v>16667.460999999999</v>
      </c>
      <c r="D16" s="41">
        <v>0</v>
      </c>
      <c r="E16" s="41">
        <v>16667.460999999999</v>
      </c>
      <c r="F16" s="41">
        <v>1382.5933347999999</v>
      </c>
      <c r="G16" s="41">
        <f t="shared" si="0"/>
        <v>15284.867665199999</v>
      </c>
      <c r="H16" s="52">
        <f t="shared" si="1"/>
        <v>8.2951646612522438</v>
      </c>
    </row>
    <row r="17" spans="1:8" x14ac:dyDescent="0.2">
      <c r="A17" s="40" t="s">
        <v>91</v>
      </c>
      <c r="B17" s="40" t="s">
        <v>349</v>
      </c>
      <c r="C17" s="41">
        <v>417827.870413</v>
      </c>
      <c r="D17" s="41">
        <v>0</v>
      </c>
      <c r="E17" s="41">
        <v>417827.870413</v>
      </c>
      <c r="F17" s="41">
        <v>45332.23775172</v>
      </c>
      <c r="G17" s="41">
        <f t="shared" si="0"/>
        <v>372495.63266127999</v>
      </c>
      <c r="H17" s="52">
        <f t="shared" si="1"/>
        <v>10.8495007063343</v>
      </c>
    </row>
    <row r="18" spans="1:8" x14ac:dyDescent="0.2">
      <c r="A18" s="40" t="s">
        <v>92</v>
      </c>
      <c r="B18" s="40" t="s">
        <v>350</v>
      </c>
      <c r="C18" s="41">
        <v>544982.17795399996</v>
      </c>
      <c r="D18" s="41">
        <v>0</v>
      </c>
      <c r="E18" s="41">
        <v>544982.17795399996</v>
      </c>
      <c r="F18" s="41">
        <v>64132.443289499999</v>
      </c>
      <c r="G18" s="41">
        <f t="shared" si="0"/>
        <v>480849.73466449993</v>
      </c>
      <c r="H18" s="52">
        <f t="shared" si="1"/>
        <v>11.767805606096939</v>
      </c>
    </row>
    <row r="19" spans="1:8" x14ac:dyDescent="0.2">
      <c r="A19" s="40" t="s">
        <v>93</v>
      </c>
      <c r="B19" s="40" t="s">
        <v>278</v>
      </c>
      <c r="C19" s="41">
        <v>60102</v>
      </c>
      <c r="D19" s="41">
        <v>0</v>
      </c>
      <c r="E19" s="41">
        <v>60102</v>
      </c>
      <c r="F19" s="41">
        <v>12612.058289280001</v>
      </c>
      <c r="G19" s="41">
        <f t="shared" si="0"/>
        <v>47489.941710719999</v>
      </c>
      <c r="H19" s="52">
        <f t="shared" si="1"/>
        <v>20.98442362863133</v>
      </c>
    </row>
    <row r="20" spans="1:8" x14ac:dyDescent="0.2">
      <c r="A20" s="40" t="s">
        <v>94</v>
      </c>
      <c r="B20" s="40" t="s">
        <v>351</v>
      </c>
      <c r="C20" s="41">
        <v>986736.79113599996</v>
      </c>
      <c r="D20" s="41">
        <v>0</v>
      </c>
      <c r="E20" s="41">
        <v>986736.79113599996</v>
      </c>
      <c r="F20" s="41">
        <v>135495.71265632001</v>
      </c>
      <c r="G20" s="41">
        <f t="shared" si="0"/>
        <v>851241.07847968</v>
      </c>
      <c r="H20" s="52">
        <f t="shared" si="1"/>
        <v>13.731697639481744</v>
      </c>
    </row>
    <row r="21" spans="1:8" x14ac:dyDescent="0.2">
      <c r="A21" s="40" t="s">
        <v>95</v>
      </c>
      <c r="B21" s="40" t="s">
        <v>352</v>
      </c>
      <c r="C21" s="41">
        <v>113753.66800000001</v>
      </c>
      <c r="D21" s="41">
        <v>0</v>
      </c>
      <c r="E21" s="41">
        <v>113753.66800000001</v>
      </c>
      <c r="F21" s="41">
        <v>13791.24444941</v>
      </c>
      <c r="G21" s="41">
        <f t="shared" si="0"/>
        <v>99962.42355059</v>
      </c>
      <c r="H21" s="52">
        <f t="shared" si="1"/>
        <v>12.12377999926121</v>
      </c>
    </row>
    <row r="22" spans="1:8" x14ac:dyDescent="0.2">
      <c r="A22" s="40" t="s">
        <v>96</v>
      </c>
      <c r="B22" s="40" t="s">
        <v>353</v>
      </c>
      <c r="C22" s="41">
        <v>35169</v>
      </c>
      <c r="D22" s="41">
        <v>0</v>
      </c>
      <c r="E22" s="41">
        <v>35169</v>
      </c>
      <c r="F22" s="41">
        <v>6082.5591290000002</v>
      </c>
      <c r="G22" s="41">
        <f t="shared" si="0"/>
        <v>29086.440870999999</v>
      </c>
      <c r="H22" s="52">
        <f t="shared" si="1"/>
        <v>17.295229119394921</v>
      </c>
    </row>
    <row r="23" spans="1:8" x14ac:dyDescent="0.2">
      <c r="A23" s="40" t="s">
        <v>97</v>
      </c>
      <c r="B23" s="40" t="s">
        <v>354</v>
      </c>
      <c r="C23" s="41">
        <v>17657.531999999999</v>
      </c>
      <c r="D23" s="41">
        <v>0</v>
      </c>
      <c r="E23" s="41">
        <v>17657.531999999999</v>
      </c>
      <c r="F23" s="41">
        <v>4692.8238776099997</v>
      </c>
      <c r="G23" s="41">
        <f t="shared" si="0"/>
        <v>12964.708122389999</v>
      </c>
      <c r="H23" s="52">
        <f t="shared" si="1"/>
        <v>26.5768957836803</v>
      </c>
    </row>
    <row r="24" spans="1:8" x14ac:dyDescent="0.2">
      <c r="A24" s="40" t="s">
        <v>98</v>
      </c>
      <c r="B24" s="40" t="s">
        <v>355</v>
      </c>
      <c r="C24" s="41">
        <v>473061.929153</v>
      </c>
      <c r="D24" s="41">
        <v>0</v>
      </c>
      <c r="E24" s="41">
        <v>473061.929153</v>
      </c>
      <c r="F24" s="41">
        <v>203033.30352187</v>
      </c>
      <c r="G24" s="41">
        <f t="shared" si="0"/>
        <v>270028.62563113001</v>
      </c>
      <c r="H24" s="52">
        <f t="shared" si="1"/>
        <v>42.918969168665434</v>
      </c>
    </row>
    <row r="25" spans="1:8" x14ac:dyDescent="0.2">
      <c r="A25" s="40" t="s">
        <v>99</v>
      </c>
      <c r="B25" s="40" t="s">
        <v>356</v>
      </c>
      <c r="C25" s="41">
        <v>428675</v>
      </c>
      <c r="D25" s="41">
        <v>0</v>
      </c>
      <c r="E25" s="41">
        <v>428675</v>
      </c>
      <c r="F25" s="41">
        <v>99016.49873775999</v>
      </c>
      <c r="G25" s="41">
        <f t="shared" si="0"/>
        <v>329658.50126224</v>
      </c>
      <c r="H25" s="52">
        <f t="shared" si="1"/>
        <v>23.098267624134834</v>
      </c>
    </row>
    <row r="26" spans="1:8" x14ac:dyDescent="0.2">
      <c r="A26" s="40" t="s">
        <v>100</v>
      </c>
      <c r="B26" s="40" t="s">
        <v>357</v>
      </c>
      <c r="C26" s="41">
        <v>75041</v>
      </c>
      <c r="D26" s="41">
        <v>0</v>
      </c>
      <c r="E26" s="41">
        <v>75041</v>
      </c>
      <c r="F26" s="41">
        <v>11575.825432020001</v>
      </c>
      <c r="G26" s="41">
        <f t="shared" si="0"/>
        <v>63465.174567980001</v>
      </c>
      <c r="H26" s="52">
        <f t="shared" si="1"/>
        <v>15.426001028797593</v>
      </c>
    </row>
    <row r="27" spans="1:8" x14ac:dyDescent="0.2">
      <c r="A27" s="40" t="s">
        <v>101</v>
      </c>
      <c r="B27" s="40" t="s">
        <v>279</v>
      </c>
      <c r="C27" s="41">
        <v>3000</v>
      </c>
      <c r="D27" s="41">
        <v>0</v>
      </c>
      <c r="E27" s="41">
        <v>3000</v>
      </c>
      <c r="F27" s="41">
        <v>1926.099737</v>
      </c>
      <c r="G27" s="41">
        <f t="shared" si="0"/>
        <v>1073.900263</v>
      </c>
      <c r="H27" s="52">
        <f t="shared" si="1"/>
        <v>64.203324566666666</v>
      </c>
    </row>
    <row r="28" spans="1:8" x14ac:dyDescent="0.2">
      <c r="A28" s="40" t="s">
        <v>102</v>
      </c>
      <c r="B28" s="40" t="s">
        <v>358</v>
      </c>
      <c r="C28" s="41">
        <v>58075</v>
      </c>
      <c r="D28" s="41">
        <v>0</v>
      </c>
      <c r="E28" s="41">
        <v>58075</v>
      </c>
      <c r="F28" s="41">
        <v>9339.3676912900009</v>
      </c>
      <c r="G28" s="41">
        <f t="shared" si="0"/>
        <v>48735.632308710003</v>
      </c>
      <c r="H28" s="52">
        <f t="shared" si="1"/>
        <v>16.081562963908741</v>
      </c>
    </row>
    <row r="29" spans="1:8" x14ac:dyDescent="0.2">
      <c r="A29" s="40" t="s">
        <v>103</v>
      </c>
      <c r="B29" s="40" t="s">
        <v>359</v>
      </c>
      <c r="C29" s="41">
        <v>401381</v>
      </c>
      <c r="D29" s="41">
        <v>0</v>
      </c>
      <c r="E29" s="41">
        <v>401381</v>
      </c>
      <c r="F29" s="41">
        <v>60671.492106190002</v>
      </c>
      <c r="G29" s="41">
        <f t="shared" si="0"/>
        <v>340709.50789380999</v>
      </c>
      <c r="H29" s="52">
        <f t="shared" si="1"/>
        <v>15.11568612021745</v>
      </c>
    </row>
    <row r="30" spans="1:8" x14ac:dyDescent="0.2">
      <c r="A30" s="40" t="s">
        <v>104</v>
      </c>
      <c r="B30" s="40" t="s">
        <v>280</v>
      </c>
      <c r="C30" s="41">
        <v>312438.23535099998</v>
      </c>
      <c r="D30" s="41">
        <v>0</v>
      </c>
      <c r="E30" s="41">
        <v>312438.23535099998</v>
      </c>
      <c r="F30" s="41">
        <v>44536.779346830001</v>
      </c>
      <c r="G30" s="41">
        <f t="shared" si="0"/>
        <v>267901.45600417</v>
      </c>
      <c r="H30" s="52">
        <f t="shared" si="1"/>
        <v>14.254586765539884</v>
      </c>
    </row>
    <row r="31" spans="1:8" x14ac:dyDescent="0.2">
      <c r="A31" s="40" t="s">
        <v>105</v>
      </c>
      <c r="B31" s="40" t="s">
        <v>360</v>
      </c>
      <c r="C31" s="41">
        <v>38059</v>
      </c>
      <c r="D31" s="41">
        <v>0</v>
      </c>
      <c r="E31" s="41">
        <v>38059</v>
      </c>
      <c r="F31" s="41">
        <v>390.26637091000003</v>
      </c>
      <c r="G31" s="41">
        <f t="shared" si="0"/>
        <v>37668.733629089998</v>
      </c>
      <c r="H31" s="52">
        <f t="shared" si="1"/>
        <v>1.025424658845477</v>
      </c>
    </row>
    <row r="32" spans="1:8" x14ac:dyDescent="0.2">
      <c r="A32" s="40" t="s">
        <v>106</v>
      </c>
      <c r="B32" s="40" t="s">
        <v>281</v>
      </c>
      <c r="C32" s="41">
        <v>518385</v>
      </c>
      <c r="D32" s="41">
        <v>0</v>
      </c>
      <c r="E32" s="41">
        <v>518385</v>
      </c>
      <c r="F32" s="41">
        <v>76352.157754539992</v>
      </c>
      <c r="G32" s="41">
        <f t="shared" si="0"/>
        <v>442032.84224546002</v>
      </c>
      <c r="H32" s="52">
        <f t="shared" si="1"/>
        <v>14.728851674824694</v>
      </c>
    </row>
    <row r="33" spans="1:9" x14ac:dyDescent="0.2">
      <c r="A33" s="40" t="s">
        <v>107</v>
      </c>
      <c r="B33" s="40" t="s">
        <v>361</v>
      </c>
      <c r="C33" s="41">
        <v>1080626</v>
      </c>
      <c r="D33" s="41">
        <v>0</v>
      </c>
      <c r="E33" s="41">
        <v>1080626</v>
      </c>
      <c r="F33" s="41">
        <v>139890.99395844</v>
      </c>
      <c r="G33" s="41">
        <f t="shared" si="0"/>
        <v>940735.00604155997</v>
      </c>
      <c r="H33" s="52">
        <f t="shared" si="1"/>
        <v>12.945366293096781</v>
      </c>
      <c r="I33" s="53"/>
    </row>
    <row r="34" spans="1:9" x14ac:dyDescent="0.2">
      <c r="A34" s="40" t="s">
        <v>108</v>
      </c>
      <c r="B34" s="40" t="s">
        <v>286</v>
      </c>
      <c r="C34" s="41">
        <v>107272.038176</v>
      </c>
      <c r="D34" s="41">
        <v>0</v>
      </c>
      <c r="E34" s="41">
        <v>107272.038176</v>
      </c>
      <c r="F34" s="41">
        <v>9066.9835872500007</v>
      </c>
      <c r="G34" s="41">
        <f t="shared" si="0"/>
        <v>98205.054588750005</v>
      </c>
      <c r="H34" s="52">
        <f t="shared" si="1"/>
        <v>8.4523271314878023</v>
      </c>
      <c r="I34" s="53"/>
    </row>
    <row r="35" spans="1:9" x14ac:dyDescent="0.2">
      <c r="A35" s="40" t="s">
        <v>109</v>
      </c>
      <c r="B35" s="40" t="s">
        <v>362</v>
      </c>
      <c r="C35" s="41">
        <v>7954.1340700000001</v>
      </c>
      <c r="D35" s="41">
        <v>0</v>
      </c>
      <c r="E35" s="41">
        <v>7954.1340700000001</v>
      </c>
      <c r="F35" s="41">
        <v>1.298233</v>
      </c>
      <c r="G35" s="41">
        <f t="shared" si="0"/>
        <v>7952.8358369999996</v>
      </c>
      <c r="H35" s="52">
        <f t="shared" si="1"/>
        <v>1.6321487525542803E-2</v>
      </c>
      <c r="I35" s="53"/>
    </row>
    <row r="36" spans="1:9" x14ac:dyDescent="0.2">
      <c r="A36" s="40" t="s">
        <v>110</v>
      </c>
      <c r="B36" s="40" t="s">
        <v>363</v>
      </c>
      <c r="C36" s="41">
        <v>5181.9157299999997</v>
      </c>
      <c r="D36" s="41">
        <v>0</v>
      </c>
      <c r="E36" s="41">
        <v>5181.9157299999997</v>
      </c>
      <c r="F36" s="41">
        <v>324.23967583000001</v>
      </c>
      <c r="G36" s="41">
        <f t="shared" si="0"/>
        <v>4857.6760541699996</v>
      </c>
      <c r="H36" s="52">
        <f t="shared" si="1"/>
        <v>6.257139110789824</v>
      </c>
      <c r="I36" s="53"/>
    </row>
    <row r="37" spans="1:9" x14ac:dyDescent="0.2">
      <c r="A37" s="40" t="s">
        <v>111</v>
      </c>
      <c r="B37" s="40" t="s">
        <v>364</v>
      </c>
      <c r="C37" s="41">
        <v>3165.1941120000001</v>
      </c>
      <c r="D37" s="41">
        <v>0</v>
      </c>
      <c r="E37" s="41">
        <v>3165.1941120000001</v>
      </c>
      <c r="F37" s="41">
        <v>45.543309999999998</v>
      </c>
      <c r="G37" s="41">
        <f t="shared" si="0"/>
        <v>3119.6508020000001</v>
      </c>
      <c r="H37" s="52">
        <f t="shared" si="1"/>
        <v>1.4388788929985219</v>
      </c>
      <c r="I37" s="53"/>
    </row>
    <row r="38" spans="1:9" x14ac:dyDescent="0.2">
      <c r="A38" s="40" t="s">
        <v>112</v>
      </c>
      <c r="B38" s="40" t="s">
        <v>365</v>
      </c>
      <c r="C38" s="41">
        <v>12885.256743</v>
      </c>
      <c r="D38" s="41">
        <v>0</v>
      </c>
      <c r="E38" s="41">
        <v>12885.256743</v>
      </c>
      <c r="F38" s="41">
        <v>737.26099999999997</v>
      </c>
      <c r="G38" s="41">
        <f t="shared" si="0"/>
        <v>12147.995742999999</v>
      </c>
      <c r="H38" s="52">
        <f t="shared" si="1"/>
        <v>5.7217408601541591</v>
      </c>
      <c r="I38" s="53"/>
    </row>
    <row r="39" spans="1:9" x14ac:dyDescent="0.2">
      <c r="A39" s="40" t="s">
        <v>113</v>
      </c>
      <c r="B39" s="40" t="s">
        <v>366</v>
      </c>
      <c r="C39" s="41">
        <v>326211.74469100003</v>
      </c>
      <c r="D39" s="41">
        <v>0</v>
      </c>
      <c r="E39" s="41">
        <v>326211.74469100003</v>
      </c>
      <c r="F39" s="41">
        <v>15043.48208602</v>
      </c>
      <c r="G39" s="41">
        <f t="shared" si="0"/>
        <v>311168.26260498003</v>
      </c>
      <c r="H39" s="52">
        <f t="shared" si="1"/>
        <v>4.6115697337230293</v>
      </c>
      <c r="I39" s="53"/>
    </row>
    <row r="40" spans="1:9" x14ac:dyDescent="0.2">
      <c r="A40" s="40" t="s">
        <v>114</v>
      </c>
      <c r="B40" s="40" t="s">
        <v>367</v>
      </c>
      <c r="C40" s="41">
        <v>242764.05156200001</v>
      </c>
      <c r="D40" s="41">
        <v>0</v>
      </c>
      <c r="E40" s="41">
        <v>242764.05156200001</v>
      </c>
      <c r="F40" s="41">
        <v>17447.81844965</v>
      </c>
      <c r="G40" s="41">
        <f t="shared" si="0"/>
        <v>225316.23311235002</v>
      </c>
      <c r="H40" s="52">
        <f t="shared" si="1"/>
        <v>7.1871507899899933</v>
      </c>
      <c r="I40" s="53"/>
    </row>
    <row r="41" spans="1:9" x14ac:dyDescent="0.2">
      <c r="A41" s="40" t="s">
        <v>115</v>
      </c>
      <c r="B41" s="40" t="s">
        <v>368</v>
      </c>
      <c r="C41" s="41">
        <v>66901.781000000003</v>
      </c>
      <c r="D41" s="41">
        <v>0</v>
      </c>
      <c r="E41" s="41">
        <v>66901.781000000003</v>
      </c>
      <c r="F41" s="41">
        <v>11312.7282094</v>
      </c>
      <c r="G41" s="41">
        <f t="shared" si="0"/>
        <v>55589.052790600006</v>
      </c>
      <c r="H41" s="52">
        <f t="shared" si="1"/>
        <v>16.909457476774794</v>
      </c>
      <c r="I41" s="53"/>
    </row>
    <row r="42" spans="1:9" x14ac:dyDescent="0.2">
      <c r="A42" s="40" t="s">
        <v>116</v>
      </c>
      <c r="B42" s="40" t="s">
        <v>369</v>
      </c>
      <c r="C42" s="41">
        <v>196225.45300000001</v>
      </c>
      <c r="D42" s="41">
        <v>0</v>
      </c>
      <c r="E42" s="41">
        <v>196225.45300000001</v>
      </c>
      <c r="F42" s="41">
        <v>26162.320072720002</v>
      </c>
      <c r="G42" s="41">
        <f t="shared" si="0"/>
        <v>170063.13292728001</v>
      </c>
      <c r="H42" s="52">
        <f t="shared" si="1"/>
        <v>13.332786176684225</v>
      </c>
      <c r="I42" s="53"/>
    </row>
    <row r="43" spans="1:9" x14ac:dyDescent="0.2">
      <c r="A43" s="40" t="s">
        <v>117</v>
      </c>
      <c r="B43" s="40" t="s">
        <v>370</v>
      </c>
      <c r="C43" s="41">
        <v>5217.259</v>
      </c>
      <c r="D43" s="41">
        <v>28000</v>
      </c>
      <c r="E43" s="41">
        <v>33217.258999999998</v>
      </c>
      <c r="F43" s="41">
        <v>5019.6523349999998</v>
      </c>
      <c r="G43" s="41">
        <f t="shared" si="0"/>
        <v>28197.606664999999</v>
      </c>
      <c r="H43" s="52">
        <f t="shared" si="1"/>
        <v>15.111578998736771</v>
      </c>
      <c r="I43" s="53"/>
    </row>
    <row r="44" spans="1:9" x14ac:dyDescent="0.2">
      <c r="A44" s="40" t="s">
        <v>118</v>
      </c>
      <c r="B44" s="40" t="s">
        <v>282</v>
      </c>
      <c r="C44" s="41">
        <v>8426.2177840000004</v>
      </c>
      <c r="D44" s="41">
        <v>0</v>
      </c>
      <c r="E44" s="41">
        <v>8426.2177840000004</v>
      </c>
      <c r="F44" s="41">
        <v>1506.9582786600001</v>
      </c>
      <c r="G44" s="41">
        <f t="shared" si="0"/>
        <v>6919.25950534</v>
      </c>
      <c r="H44" s="52">
        <f t="shared" si="1"/>
        <v>17.884160097564365</v>
      </c>
      <c r="I44" s="53"/>
    </row>
    <row r="45" spans="1:9" x14ac:dyDescent="0.2">
      <c r="A45" s="40" t="s">
        <v>119</v>
      </c>
      <c r="B45" s="40" t="s">
        <v>371</v>
      </c>
      <c r="C45" s="41">
        <v>65096.508270999999</v>
      </c>
      <c r="D45" s="41">
        <v>0</v>
      </c>
      <c r="E45" s="41">
        <v>65096.508270999999</v>
      </c>
      <c r="F45" s="41">
        <v>14229.97568528</v>
      </c>
      <c r="G45" s="41">
        <f t="shared" si="0"/>
        <v>50866.53258572</v>
      </c>
      <c r="H45" s="52">
        <f t="shared" si="1"/>
        <v>21.859814087170243</v>
      </c>
      <c r="I45" s="53"/>
    </row>
    <row r="46" spans="1:9" x14ac:dyDescent="0.2">
      <c r="A46" s="40" t="s">
        <v>120</v>
      </c>
      <c r="B46" s="40" t="s">
        <v>372</v>
      </c>
      <c r="C46" s="41">
        <v>8172.8954210000002</v>
      </c>
      <c r="D46" s="41">
        <v>0</v>
      </c>
      <c r="E46" s="41">
        <v>8172.8954210000002</v>
      </c>
      <c r="F46" s="41">
        <v>7.9699999999999997E-4</v>
      </c>
      <c r="G46" s="41">
        <f t="shared" si="0"/>
        <v>8172.8946240000005</v>
      </c>
      <c r="H46" s="52">
        <f t="shared" si="1"/>
        <v>9.7517459718392252E-6</v>
      </c>
      <c r="I46" s="53"/>
    </row>
    <row r="47" spans="1:9" x14ac:dyDescent="0.2">
      <c r="A47" s="40" t="s">
        <v>121</v>
      </c>
      <c r="B47" s="40" t="s">
        <v>373</v>
      </c>
      <c r="C47" s="41">
        <v>3450100.3610820002</v>
      </c>
      <c r="D47" s="41">
        <v>0</v>
      </c>
      <c r="E47" s="41">
        <v>3450100.3610820002</v>
      </c>
      <c r="F47" s="41">
        <v>291744.55800633004</v>
      </c>
      <c r="G47" s="41">
        <f t="shared" si="0"/>
        <v>3158355.8030756703</v>
      </c>
      <c r="H47" s="52">
        <f t="shared" si="1"/>
        <v>8.4561180102840492</v>
      </c>
      <c r="I47" s="53"/>
    </row>
    <row r="48" spans="1:9" x14ac:dyDescent="0.2">
      <c r="A48" s="40" t="s">
        <v>122</v>
      </c>
      <c r="B48" s="40" t="s">
        <v>374</v>
      </c>
      <c r="C48" s="41">
        <v>489131.68599999999</v>
      </c>
      <c r="D48" s="41">
        <v>0</v>
      </c>
      <c r="E48" s="41">
        <v>489131.68599999999</v>
      </c>
      <c r="F48" s="41">
        <v>436429.85154122999</v>
      </c>
      <c r="G48" s="41">
        <f t="shared" si="0"/>
        <v>52701.834458769998</v>
      </c>
      <c r="H48" s="52">
        <f t="shared" si="1"/>
        <v>89.225430294701866</v>
      </c>
      <c r="I48" s="53"/>
    </row>
    <row r="49" spans="1:9" x14ac:dyDescent="0.2">
      <c r="A49" s="40" t="s">
        <v>123</v>
      </c>
      <c r="B49" s="40" t="s">
        <v>283</v>
      </c>
      <c r="C49" s="41">
        <v>27433.185022999998</v>
      </c>
      <c r="D49" s="41">
        <v>0</v>
      </c>
      <c r="E49" s="41">
        <v>27433.185022999998</v>
      </c>
      <c r="F49" s="41">
        <v>2504.5983919999999</v>
      </c>
      <c r="G49" s="41">
        <f t="shared" si="0"/>
        <v>24928.586630999998</v>
      </c>
      <c r="H49" s="52">
        <f t="shared" si="1"/>
        <v>9.1298126334953196</v>
      </c>
      <c r="I49" s="53"/>
    </row>
    <row r="50" spans="1:9" x14ac:dyDescent="0.2">
      <c r="A50" s="40" t="s">
        <v>124</v>
      </c>
      <c r="B50" s="40" t="s">
        <v>375</v>
      </c>
      <c r="C50" s="41">
        <v>1733.762853</v>
      </c>
      <c r="D50" s="41">
        <v>0</v>
      </c>
      <c r="E50" s="41">
        <v>1733.762853</v>
      </c>
      <c r="F50" s="41">
        <v>75.247328999999993</v>
      </c>
      <c r="G50" s="41">
        <f t="shared" si="0"/>
        <v>1658.5155239999999</v>
      </c>
      <c r="H50" s="52">
        <f t="shared" si="1"/>
        <v>4.340116577639006</v>
      </c>
      <c r="I50" s="53"/>
    </row>
    <row r="51" spans="1:9" x14ac:dyDescent="0.2">
      <c r="A51" s="40" t="s">
        <v>125</v>
      </c>
      <c r="B51" s="40" t="s">
        <v>376</v>
      </c>
      <c r="C51" s="41">
        <v>4700.4557610000002</v>
      </c>
      <c r="D51" s="41">
        <v>0</v>
      </c>
      <c r="E51" s="41">
        <v>4700.4557610000002</v>
      </c>
      <c r="F51" s="41">
        <v>753.52045699999996</v>
      </c>
      <c r="G51" s="41">
        <f t="shared" si="0"/>
        <v>3946.9353040000001</v>
      </c>
      <c r="H51" s="52">
        <f t="shared" si="1"/>
        <v>16.030795635861743</v>
      </c>
      <c r="I51" s="53"/>
    </row>
    <row r="52" spans="1:9" x14ac:dyDescent="0.2">
      <c r="A52" s="40" t="s">
        <v>126</v>
      </c>
      <c r="B52" s="40" t="s">
        <v>377</v>
      </c>
      <c r="C52" s="41">
        <v>18744.949132999998</v>
      </c>
      <c r="D52" s="41">
        <v>0</v>
      </c>
      <c r="E52" s="41">
        <v>18744.949132999998</v>
      </c>
      <c r="F52" s="41">
        <v>1813.3969279999999</v>
      </c>
      <c r="G52" s="41">
        <f t="shared" si="0"/>
        <v>16931.552205</v>
      </c>
      <c r="H52" s="52">
        <f t="shared" si="1"/>
        <v>9.6740562758186499</v>
      </c>
      <c r="I52" s="53"/>
    </row>
    <row r="53" spans="1:9" x14ac:dyDescent="0.2">
      <c r="A53" s="40" t="s">
        <v>127</v>
      </c>
      <c r="B53" s="40" t="s">
        <v>378</v>
      </c>
      <c r="C53" s="41">
        <v>7057.0499589999999</v>
      </c>
      <c r="D53" s="41">
        <v>0</v>
      </c>
      <c r="E53" s="41">
        <v>7057.0499589999999</v>
      </c>
      <c r="F53" s="41">
        <v>3.0656279999999998</v>
      </c>
      <c r="G53" s="41">
        <f t="shared" si="0"/>
        <v>7053.9843309999997</v>
      </c>
      <c r="H53" s="52">
        <f t="shared" si="1"/>
        <v>4.3440644714302215E-2</v>
      </c>
      <c r="I53" s="53"/>
    </row>
    <row r="54" spans="1:9" x14ac:dyDescent="0.2">
      <c r="A54" s="40" t="s">
        <v>128</v>
      </c>
      <c r="B54" s="40" t="s">
        <v>379</v>
      </c>
      <c r="C54" s="41">
        <v>1680930.986918</v>
      </c>
      <c r="D54" s="41">
        <v>0</v>
      </c>
      <c r="E54" s="41">
        <v>1680930.986918</v>
      </c>
      <c r="F54" s="41">
        <v>369101.03536759998</v>
      </c>
      <c r="G54" s="41">
        <f t="shared" si="0"/>
        <v>1311829.9515504001</v>
      </c>
      <c r="H54" s="52">
        <f t="shared" si="1"/>
        <v>21.958131430746576</v>
      </c>
      <c r="I54" s="53"/>
    </row>
    <row r="55" spans="1:9" x14ac:dyDescent="0.2">
      <c r="A55" s="40" t="s">
        <v>129</v>
      </c>
      <c r="B55" s="40" t="s">
        <v>380</v>
      </c>
      <c r="C55" s="41">
        <v>56850.847000000002</v>
      </c>
      <c r="D55" s="41">
        <v>0</v>
      </c>
      <c r="E55" s="41">
        <v>56850.847000000002</v>
      </c>
      <c r="F55" s="41">
        <v>22916.679319999999</v>
      </c>
      <c r="G55" s="41">
        <f t="shared" si="0"/>
        <v>33934.167679999999</v>
      </c>
      <c r="H55" s="52">
        <f t="shared" si="1"/>
        <v>40.310180989915587</v>
      </c>
      <c r="I55" s="53"/>
    </row>
    <row r="56" spans="1:9" x14ac:dyDescent="0.2">
      <c r="A56" s="40" t="s">
        <v>130</v>
      </c>
      <c r="B56" s="40" t="s">
        <v>381</v>
      </c>
      <c r="C56" s="41">
        <v>49339.167999999998</v>
      </c>
      <c r="D56" s="41">
        <v>0</v>
      </c>
      <c r="E56" s="41">
        <v>49339.167999999998</v>
      </c>
      <c r="F56" s="41">
        <v>19589.568068389999</v>
      </c>
      <c r="G56" s="41">
        <f t="shared" si="0"/>
        <v>29749.599931609999</v>
      </c>
      <c r="H56" s="52">
        <f t="shared" si="1"/>
        <v>39.703888132831914</v>
      </c>
      <c r="I56" s="53"/>
    </row>
    <row r="57" spans="1:9" x14ac:dyDescent="0.2">
      <c r="A57" s="40" t="s">
        <v>131</v>
      </c>
      <c r="B57" s="40" t="s">
        <v>382</v>
      </c>
      <c r="C57" s="41">
        <v>175005.141</v>
      </c>
      <c r="D57" s="41">
        <v>0</v>
      </c>
      <c r="E57" s="41">
        <v>175005.141</v>
      </c>
      <c r="F57" s="41">
        <v>-8.3089000000000004E-4</v>
      </c>
      <c r="G57" s="41">
        <f t="shared" si="0"/>
        <v>175005.14183089</v>
      </c>
      <c r="H57" s="52">
        <f t="shared" si="1"/>
        <v>-4.7478033802446986E-7</v>
      </c>
      <c r="I57" s="53"/>
    </row>
    <row r="58" spans="1:9" x14ac:dyDescent="0.2">
      <c r="A58" s="40" t="s">
        <v>132</v>
      </c>
      <c r="B58" s="40" t="s">
        <v>383</v>
      </c>
      <c r="C58" s="41">
        <v>136953.29029599999</v>
      </c>
      <c r="D58" s="41">
        <v>0</v>
      </c>
      <c r="E58" s="41">
        <v>136953.29029599999</v>
      </c>
      <c r="F58" s="41">
        <v>3148.60633616</v>
      </c>
      <c r="G58" s="41">
        <f t="shared" si="0"/>
        <v>133804.68395983998</v>
      </c>
      <c r="H58" s="52">
        <f t="shared" si="1"/>
        <v>2.2990366491778707</v>
      </c>
      <c r="I58" s="53"/>
    </row>
    <row r="59" spans="1:9" x14ac:dyDescent="0.2">
      <c r="A59" s="40" t="s">
        <v>133</v>
      </c>
      <c r="B59" s="40" t="s">
        <v>384</v>
      </c>
      <c r="C59" s="41">
        <v>1251219.2268449999</v>
      </c>
      <c r="D59" s="41">
        <v>0</v>
      </c>
      <c r="E59" s="41">
        <v>1251219.2268449999</v>
      </c>
      <c r="F59" s="41">
        <v>206154.82931105999</v>
      </c>
      <c r="G59" s="41">
        <f t="shared" si="0"/>
        <v>1045064.3975339399</v>
      </c>
      <c r="H59" s="52">
        <f t="shared" si="1"/>
        <v>16.476315651805301</v>
      </c>
      <c r="I59" s="53"/>
    </row>
    <row r="60" spans="1:9" x14ac:dyDescent="0.2">
      <c r="A60" s="40" t="s">
        <v>134</v>
      </c>
      <c r="B60" s="40" t="s">
        <v>385</v>
      </c>
      <c r="C60" s="41">
        <v>3121360.8347740001</v>
      </c>
      <c r="D60" s="41">
        <v>0</v>
      </c>
      <c r="E60" s="41">
        <v>3121360.8347740001</v>
      </c>
      <c r="F60" s="41">
        <v>663380.22837416001</v>
      </c>
      <c r="G60" s="41">
        <f t="shared" si="0"/>
        <v>2457980.6063998402</v>
      </c>
      <c r="H60" s="52">
        <f t="shared" si="1"/>
        <v>21.252917028485481</v>
      </c>
      <c r="I60" s="53"/>
    </row>
    <row r="61" spans="1:9" x14ac:dyDescent="0.2">
      <c r="A61" s="40" t="s">
        <v>135</v>
      </c>
      <c r="B61" s="40" t="s">
        <v>386</v>
      </c>
      <c r="C61" s="41">
        <v>296617.52926799998</v>
      </c>
      <c r="D61" s="41">
        <v>0</v>
      </c>
      <c r="E61" s="41">
        <v>296617.52926799998</v>
      </c>
      <c r="F61" s="41">
        <v>38914.87217522</v>
      </c>
      <c r="G61" s="41">
        <f t="shared" si="0"/>
        <v>257702.65709277999</v>
      </c>
      <c r="H61" s="52">
        <f t="shared" si="1"/>
        <v>13.119545655732173</v>
      </c>
      <c r="I61" s="53"/>
    </row>
    <row r="62" spans="1:9" x14ac:dyDescent="0.2">
      <c r="A62" s="40" t="s">
        <v>136</v>
      </c>
      <c r="B62" s="40" t="s">
        <v>387</v>
      </c>
      <c r="C62" s="41">
        <v>204099.794437</v>
      </c>
      <c r="D62" s="41">
        <v>0</v>
      </c>
      <c r="E62" s="41">
        <v>204099.794437</v>
      </c>
      <c r="F62" s="41">
        <v>27782.651685959998</v>
      </c>
      <c r="G62" s="41">
        <f t="shared" si="0"/>
        <v>176317.14275104</v>
      </c>
      <c r="H62" s="52">
        <f t="shared" si="1"/>
        <v>13.612287931302028</v>
      </c>
      <c r="I62" s="53"/>
    </row>
    <row r="63" spans="1:9" x14ac:dyDescent="0.2">
      <c r="A63" s="40" t="s">
        <v>137</v>
      </c>
      <c r="B63" s="40" t="s">
        <v>388</v>
      </c>
      <c r="C63" s="41">
        <v>97515.357101000001</v>
      </c>
      <c r="D63" s="41">
        <v>0</v>
      </c>
      <c r="E63" s="41">
        <v>97515.357101000001</v>
      </c>
      <c r="F63" s="41">
        <v>4470.6487040000002</v>
      </c>
      <c r="G63" s="41">
        <f t="shared" si="0"/>
        <v>93044.708396999995</v>
      </c>
      <c r="H63" s="52">
        <f t="shared" si="1"/>
        <v>4.5845586140546004</v>
      </c>
      <c r="I63" s="53"/>
    </row>
    <row r="64" spans="1:9" x14ac:dyDescent="0.2">
      <c r="A64" s="40" t="s">
        <v>138</v>
      </c>
      <c r="B64" s="40" t="s">
        <v>389</v>
      </c>
      <c r="C64" s="41">
        <v>19572.818033</v>
      </c>
      <c r="D64" s="41">
        <v>0</v>
      </c>
      <c r="E64" s="41">
        <v>19572.818033</v>
      </c>
      <c r="F64" s="41">
        <v>2594.3556248099999</v>
      </c>
      <c r="G64" s="41">
        <f t="shared" si="0"/>
        <v>16978.46240819</v>
      </c>
      <c r="H64" s="52">
        <f t="shared" si="1"/>
        <v>13.254890636779468</v>
      </c>
      <c r="I64" s="53"/>
    </row>
    <row r="65" spans="1:9" x14ac:dyDescent="0.2">
      <c r="A65" s="40" t="s">
        <v>139</v>
      </c>
      <c r="B65" s="40" t="s">
        <v>390</v>
      </c>
      <c r="C65" s="41">
        <v>256564.41474499999</v>
      </c>
      <c r="D65" s="41">
        <v>0</v>
      </c>
      <c r="E65" s="41">
        <v>256564.41474499999</v>
      </c>
      <c r="F65" s="41">
        <v>30814.838508680001</v>
      </c>
      <c r="G65" s="41">
        <f t="shared" si="0"/>
        <v>225749.57623631999</v>
      </c>
      <c r="H65" s="52">
        <f t="shared" si="1"/>
        <v>12.010566055821476</v>
      </c>
      <c r="I65" s="53"/>
    </row>
    <row r="66" spans="1:9" x14ac:dyDescent="0.2">
      <c r="A66" s="40" t="s">
        <v>140</v>
      </c>
      <c r="B66" s="40" t="s">
        <v>391</v>
      </c>
      <c r="C66" s="41">
        <v>14685.380447</v>
      </c>
      <c r="D66" s="41">
        <v>0</v>
      </c>
      <c r="E66" s="41">
        <v>14685.380447</v>
      </c>
      <c r="F66" s="41">
        <v>2166.1968989000002</v>
      </c>
      <c r="G66" s="41">
        <f t="shared" si="0"/>
        <v>12519.1835481</v>
      </c>
      <c r="H66" s="52">
        <f t="shared" si="1"/>
        <v>14.750703304676872</v>
      </c>
      <c r="I66" s="53"/>
    </row>
    <row r="67" spans="1:9" x14ac:dyDescent="0.2">
      <c r="A67" s="40" t="s">
        <v>141</v>
      </c>
      <c r="B67" s="40" t="s">
        <v>392</v>
      </c>
      <c r="C67" s="41">
        <v>2619.7600000000002</v>
      </c>
      <c r="D67" s="41">
        <v>0</v>
      </c>
      <c r="E67" s="41">
        <v>2619.7600000000002</v>
      </c>
      <c r="F67" s="41">
        <v>1712.4830935</v>
      </c>
      <c r="G67" s="41">
        <f t="shared" si="0"/>
        <v>907.27690650000022</v>
      </c>
      <c r="H67" s="52">
        <f t="shared" si="1"/>
        <v>65.367938036308658</v>
      </c>
      <c r="I67" s="53"/>
    </row>
    <row r="68" spans="1:9" x14ac:dyDescent="0.2">
      <c r="A68" s="40" t="s">
        <v>142</v>
      </c>
      <c r="B68" s="40" t="s">
        <v>393</v>
      </c>
      <c r="C68" s="41">
        <v>38845.955000000002</v>
      </c>
      <c r="D68" s="41">
        <v>0</v>
      </c>
      <c r="E68" s="41">
        <v>38845.955000000002</v>
      </c>
      <c r="F68" s="41">
        <v>8476.4093514100005</v>
      </c>
      <c r="G68" s="41">
        <f t="shared" si="0"/>
        <v>30369.545648589999</v>
      </c>
      <c r="H68" s="52">
        <f t="shared" si="1"/>
        <v>21.820571411901188</v>
      </c>
      <c r="I68" s="53"/>
    </row>
    <row r="69" spans="1:9" x14ac:dyDescent="0.2">
      <c r="A69" s="40" t="s">
        <v>143</v>
      </c>
      <c r="B69" s="40" t="s">
        <v>394</v>
      </c>
      <c r="C69" s="41">
        <v>7338.7992100000001</v>
      </c>
      <c r="D69" s="41">
        <v>0</v>
      </c>
      <c r="E69" s="41">
        <v>7338.7992100000001</v>
      </c>
      <c r="F69" s="41">
        <v>337.89829824000003</v>
      </c>
      <c r="G69" s="41">
        <f t="shared" si="0"/>
        <v>7000.9009117599999</v>
      </c>
      <c r="H69" s="52">
        <f t="shared" si="1"/>
        <v>4.6042722872097768</v>
      </c>
      <c r="I69" s="53"/>
    </row>
    <row r="70" spans="1:9" x14ac:dyDescent="0.2">
      <c r="A70" s="40" t="s">
        <v>144</v>
      </c>
      <c r="B70" s="40" t="s">
        <v>284</v>
      </c>
      <c r="C70" s="41">
        <v>273268.706366</v>
      </c>
      <c r="D70" s="41">
        <v>0</v>
      </c>
      <c r="E70" s="41">
        <v>273268.706366</v>
      </c>
      <c r="F70" s="41">
        <v>50748.543403110001</v>
      </c>
      <c r="G70" s="41">
        <f t="shared" si="0"/>
        <v>222520.16296289</v>
      </c>
      <c r="H70" s="52">
        <f t="shared" si="1"/>
        <v>18.570931182709373</v>
      </c>
      <c r="I70" s="53"/>
    </row>
    <row r="71" spans="1:9" x14ac:dyDescent="0.2">
      <c r="A71" s="40" t="s">
        <v>145</v>
      </c>
      <c r="B71" s="40" t="s">
        <v>395</v>
      </c>
      <c r="C71" s="41">
        <v>10624.5</v>
      </c>
      <c r="D71" s="41">
        <v>0</v>
      </c>
      <c r="E71" s="41">
        <v>10624.5</v>
      </c>
      <c r="F71" s="41">
        <v>3155.8255035799998</v>
      </c>
      <c r="G71" s="41">
        <f t="shared" si="0"/>
        <v>7468.6744964200007</v>
      </c>
      <c r="H71" s="52">
        <f t="shared" si="1"/>
        <v>29.703284894159726</v>
      </c>
      <c r="I71" s="53"/>
    </row>
    <row r="72" spans="1:9" x14ac:dyDescent="0.2">
      <c r="A72" s="40" t="s">
        <v>146</v>
      </c>
      <c r="B72" s="40" t="s">
        <v>396</v>
      </c>
      <c r="C72" s="41">
        <v>8549.5699449999993</v>
      </c>
      <c r="D72" s="41">
        <v>0</v>
      </c>
      <c r="E72" s="41">
        <v>8549.5699449999993</v>
      </c>
      <c r="F72" s="41">
        <v>2811.1677319999999</v>
      </c>
      <c r="G72" s="41">
        <f t="shared" si="0"/>
        <v>5738.4022129999994</v>
      </c>
      <c r="H72" s="52">
        <f t="shared" si="1"/>
        <v>32.880808626450744</v>
      </c>
      <c r="I72" s="53"/>
    </row>
    <row r="73" spans="1:9" x14ac:dyDescent="0.2">
      <c r="A73" s="40" t="s">
        <v>147</v>
      </c>
      <c r="B73" s="40" t="s">
        <v>397</v>
      </c>
      <c r="C73" s="41">
        <v>3148.7669989999999</v>
      </c>
      <c r="D73" s="41">
        <v>0</v>
      </c>
      <c r="E73" s="41">
        <v>3148.7669989999999</v>
      </c>
      <c r="F73" s="41">
        <v>708.68305999999995</v>
      </c>
      <c r="G73" s="41">
        <f t="shared" si="0"/>
        <v>2440.0839390000001</v>
      </c>
      <c r="H73" s="52">
        <f t="shared" si="1"/>
        <v>22.506684687214609</v>
      </c>
      <c r="I73" s="53"/>
    </row>
    <row r="74" spans="1:9" x14ac:dyDescent="0.2">
      <c r="A74" s="40" t="s">
        <v>148</v>
      </c>
      <c r="B74" s="40" t="s">
        <v>398</v>
      </c>
      <c r="C74" s="41">
        <v>224880.20199999999</v>
      </c>
      <c r="D74" s="41">
        <v>0</v>
      </c>
      <c r="E74" s="41">
        <v>224880.20199999999</v>
      </c>
      <c r="F74" s="41">
        <v>3947.50035759</v>
      </c>
      <c r="G74" s="41">
        <f t="shared" si="0"/>
        <v>220932.70164240999</v>
      </c>
      <c r="H74" s="52">
        <f t="shared" si="1"/>
        <v>1.7553792296887034</v>
      </c>
      <c r="I74" s="53"/>
    </row>
    <row r="75" spans="1:9" x14ac:dyDescent="0.2">
      <c r="A75" s="40" t="s">
        <v>149</v>
      </c>
      <c r="B75" s="40" t="s">
        <v>399</v>
      </c>
      <c r="C75" s="41">
        <v>371669.99213899998</v>
      </c>
      <c r="D75" s="41">
        <v>0</v>
      </c>
      <c r="E75" s="41">
        <v>371669.99213899998</v>
      </c>
      <c r="F75" s="41">
        <v>34944.206380970005</v>
      </c>
      <c r="G75" s="41">
        <f t="shared" si="0"/>
        <v>336725.78575802996</v>
      </c>
      <c r="H75" s="52">
        <f t="shared" si="1"/>
        <v>9.4019444991677741</v>
      </c>
      <c r="I75" s="53"/>
    </row>
    <row r="76" spans="1:9" x14ac:dyDescent="0.2">
      <c r="A76" s="40" t="s">
        <v>150</v>
      </c>
      <c r="B76" s="40" t="s">
        <v>285</v>
      </c>
      <c r="C76" s="41">
        <v>29549.414000000001</v>
      </c>
      <c r="D76" s="41">
        <v>0</v>
      </c>
      <c r="E76" s="41">
        <v>29549.414000000001</v>
      </c>
      <c r="F76" s="41">
        <v>3543.1635329299997</v>
      </c>
      <c r="G76" s="41">
        <f t="shared" ref="G76:G85" si="2">+E76-F76</f>
        <v>26006.25046707</v>
      </c>
      <c r="H76" s="52">
        <f t="shared" ref="H76:H86" si="3">+IFERROR(F76/E76*100,0)</f>
        <v>11.990638910571965</v>
      </c>
      <c r="I76" s="53"/>
    </row>
    <row r="77" spans="1:9" x14ac:dyDescent="0.2">
      <c r="A77" s="40" t="s">
        <v>151</v>
      </c>
      <c r="B77" s="40" t="s">
        <v>400</v>
      </c>
      <c r="C77" s="41">
        <v>1834.2164600000001</v>
      </c>
      <c r="D77" s="41">
        <v>0</v>
      </c>
      <c r="E77" s="41">
        <v>1834.2164600000001</v>
      </c>
      <c r="F77" s="41">
        <v>385.29467799999998</v>
      </c>
      <c r="G77" s="41">
        <f t="shared" si="2"/>
        <v>1448.9217820000001</v>
      </c>
      <c r="H77" s="52">
        <f t="shared" si="3"/>
        <v>21.005954662515673</v>
      </c>
      <c r="I77" s="53"/>
    </row>
    <row r="78" spans="1:9" x14ac:dyDescent="0.2">
      <c r="A78" s="40" t="s">
        <v>152</v>
      </c>
      <c r="B78" s="40" t="s">
        <v>401</v>
      </c>
      <c r="C78" s="41">
        <v>3070410.3288670001</v>
      </c>
      <c r="D78" s="41">
        <v>0</v>
      </c>
      <c r="E78" s="41">
        <v>3070410.3288670001</v>
      </c>
      <c r="F78" s="41">
        <v>657231.04185757996</v>
      </c>
      <c r="G78" s="41">
        <f t="shared" si="2"/>
        <v>2413179.2870094199</v>
      </c>
      <c r="H78" s="52">
        <f t="shared" si="3"/>
        <v>21.405316275759866</v>
      </c>
      <c r="I78" s="53"/>
    </row>
    <row r="79" spans="1:9" x14ac:dyDescent="0.2">
      <c r="A79" s="40" t="s">
        <v>153</v>
      </c>
      <c r="B79" s="40" t="s">
        <v>402</v>
      </c>
      <c r="C79" s="41">
        <v>175999.60200000001</v>
      </c>
      <c r="D79" s="41">
        <v>0</v>
      </c>
      <c r="E79" s="41">
        <v>175999.60200000001</v>
      </c>
      <c r="F79" s="41">
        <v>38169.567104039998</v>
      </c>
      <c r="G79" s="41">
        <f t="shared" si="2"/>
        <v>137830.03489596001</v>
      </c>
      <c r="H79" s="52">
        <f t="shared" si="3"/>
        <v>21.687303079264915</v>
      </c>
      <c r="I79" s="53"/>
    </row>
    <row r="80" spans="1:9" x14ac:dyDescent="0.2">
      <c r="A80" s="40" t="s">
        <v>154</v>
      </c>
      <c r="B80" s="40" t="s">
        <v>403</v>
      </c>
      <c r="C80" s="41">
        <v>141164.458446</v>
      </c>
      <c r="D80" s="41">
        <v>0</v>
      </c>
      <c r="E80" s="41">
        <v>141164.458446</v>
      </c>
      <c r="F80" s="41">
        <v>3577.4922582300001</v>
      </c>
      <c r="G80" s="41">
        <f t="shared" si="2"/>
        <v>137586.96618777001</v>
      </c>
      <c r="H80" s="52">
        <f t="shared" si="3"/>
        <v>2.5342726473877324</v>
      </c>
      <c r="I80" s="53"/>
    </row>
    <row r="81" spans="1:9" x14ac:dyDescent="0.2">
      <c r="A81" s="40" t="s">
        <v>155</v>
      </c>
      <c r="B81" s="40" t="s">
        <v>404</v>
      </c>
      <c r="C81" s="41">
        <v>66187.472034000006</v>
      </c>
      <c r="D81" s="41">
        <v>0</v>
      </c>
      <c r="E81" s="41">
        <v>66187.472034000006</v>
      </c>
      <c r="F81" s="41">
        <v>11602.666382959998</v>
      </c>
      <c r="G81" s="41">
        <f t="shared" si="2"/>
        <v>54584.805651040006</v>
      </c>
      <c r="H81" s="52">
        <f t="shared" si="3"/>
        <v>17.530003830633984</v>
      </c>
      <c r="I81" s="53"/>
    </row>
    <row r="82" spans="1:9" x14ac:dyDescent="0.2">
      <c r="A82" s="40" t="s">
        <v>156</v>
      </c>
      <c r="B82" s="40" t="s">
        <v>405</v>
      </c>
      <c r="C82" s="41">
        <v>0</v>
      </c>
      <c r="D82" s="41">
        <v>0</v>
      </c>
      <c r="E82" s="41">
        <v>0</v>
      </c>
      <c r="F82" s="41">
        <v>-634.34827700000005</v>
      </c>
      <c r="G82" s="41">
        <f t="shared" si="2"/>
        <v>634.34827700000005</v>
      </c>
      <c r="H82" s="52">
        <f t="shared" si="3"/>
        <v>0</v>
      </c>
      <c r="I82" s="53"/>
    </row>
    <row r="83" spans="1:9" x14ac:dyDescent="0.2">
      <c r="A83" s="40" t="s">
        <v>157</v>
      </c>
      <c r="B83" s="40" t="s">
        <v>405</v>
      </c>
      <c r="C83" s="41">
        <v>4420088.4605869995</v>
      </c>
      <c r="D83" s="41">
        <v>0</v>
      </c>
      <c r="E83" s="41">
        <v>4420088.4605869995</v>
      </c>
      <c r="F83" s="41">
        <v>579212.04866626998</v>
      </c>
      <c r="G83" s="41">
        <f t="shared" si="2"/>
        <v>3840876.4119207296</v>
      </c>
      <c r="H83" s="52">
        <f t="shared" si="3"/>
        <v>13.104082731171154</v>
      </c>
      <c r="I83" s="53"/>
    </row>
    <row r="84" spans="1:9" x14ac:dyDescent="0.2">
      <c r="A84" s="40" t="s">
        <v>158</v>
      </c>
      <c r="B84" s="40" t="s">
        <v>406</v>
      </c>
      <c r="C84" s="41">
        <v>397.98269299999998</v>
      </c>
      <c r="D84" s="41">
        <v>0</v>
      </c>
      <c r="E84" s="41">
        <v>397.98269299999998</v>
      </c>
      <c r="F84" s="41">
        <v>12.10428235</v>
      </c>
      <c r="G84" s="41">
        <f t="shared" si="2"/>
        <v>385.87841064999998</v>
      </c>
      <c r="H84" s="52">
        <f t="shared" si="3"/>
        <v>3.0414092278128289</v>
      </c>
      <c r="I84" s="53"/>
    </row>
    <row r="85" spans="1:9" x14ac:dyDescent="0.2">
      <c r="A85" s="40" t="s">
        <v>159</v>
      </c>
      <c r="B85" s="40" t="s">
        <v>407</v>
      </c>
      <c r="C85" s="41">
        <v>1784.015576</v>
      </c>
      <c r="D85" s="41">
        <v>0</v>
      </c>
      <c r="E85" s="41">
        <v>1784.015576</v>
      </c>
      <c r="F85" s="41">
        <v>1292.3292174400001</v>
      </c>
      <c r="G85" s="41">
        <f t="shared" si="2"/>
        <v>491.68635855999992</v>
      </c>
      <c r="H85" s="52">
        <f t="shared" si="3"/>
        <v>72.439346092346</v>
      </c>
    </row>
    <row r="86" spans="1:9" x14ac:dyDescent="0.2">
      <c r="A86" s="16" t="s">
        <v>160</v>
      </c>
      <c r="B86" s="16"/>
      <c r="C86" s="82">
        <v>27308463.866396002</v>
      </c>
      <c r="D86" s="82">
        <v>28000</v>
      </c>
      <c r="E86" s="82">
        <v>27336463.866396002</v>
      </c>
      <c r="F86" s="82">
        <v>4720735.9473691704</v>
      </c>
      <c r="G86" s="45">
        <f>SUM(G12:G85)</f>
        <v>22615727.919026829</v>
      </c>
      <c r="H86" s="32">
        <f t="shared" si="3"/>
        <v>17.26900732458029</v>
      </c>
    </row>
    <row r="87" spans="1:9" x14ac:dyDescent="0.2">
      <c r="A87" s="48" t="s">
        <v>268</v>
      </c>
      <c r="B87" s="54"/>
      <c r="C87" s="54"/>
      <c r="D87" s="54"/>
      <c r="E87" s="54"/>
      <c r="F87" s="54"/>
      <c r="G87" s="54"/>
      <c r="H87" s="54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0"/>
  <sheetViews>
    <sheetView showGridLines="0" workbookViewId="0">
      <pane xSplit="7" ySplit="11" topLeftCell="H12" activePane="bottomRight" state="frozen"/>
      <selection activeCell="B9" sqref="B9:H10"/>
      <selection pane="topRight" activeCell="B9" sqref="B9:H10"/>
      <selection pane="bottomLeft" activeCell="B9" sqref="B9:H10"/>
      <selection pane="bottomRight" activeCell="H16" sqref="H16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0" width="10.7109375" style="2" bestFit="1" customWidth="1"/>
    <col min="11" max="11" width="10.42578125" style="2" bestFit="1" customWidth="1"/>
    <col min="12" max="12" width="12.140625" style="55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45" t="s">
        <v>274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3" ht="12.75" x14ac:dyDescent="0.2">
      <c r="A6" s="145" t="str">
        <f>'C6 Estapublicos'!A6</f>
        <v>Acumulado al mes de febrero de 2025</v>
      </c>
      <c r="B6" s="146"/>
      <c r="C6" s="146"/>
      <c r="D6" s="146"/>
      <c r="E6" s="146"/>
      <c r="F6" s="146"/>
      <c r="G6" s="146"/>
      <c r="H6" s="146"/>
      <c r="I6" s="146"/>
      <c r="J6" s="146"/>
    </row>
    <row r="7" spans="1:13" x14ac:dyDescent="0.2">
      <c r="A7" s="147" t="s">
        <v>83</v>
      </c>
      <c r="B7" s="148"/>
      <c r="C7" s="148"/>
      <c r="D7" s="148"/>
      <c r="E7" s="148"/>
      <c r="F7" s="148"/>
      <c r="G7" s="148"/>
      <c r="H7" s="148"/>
      <c r="I7" s="148"/>
      <c r="J7" s="148"/>
    </row>
    <row r="8" spans="1:13" ht="12" thickBot="1" x14ac:dyDescent="0.2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96"/>
      <c r="L8" s="101"/>
      <c r="M8" s="105"/>
    </row>
    <row r="9" spans="1:13" ht="12" customHeight="1" thickBot="1" x14ac:dyDescent="0.25">
      <c r="A9" s="151" t="s">
        <v>1</v>
      </c>
      <c r="B9" s="151"/>
      <c r="C9" s="151"/>
      <c r="D9" s="151"/>
      <c r="E9" s="151"/>
      <c r="F9" s="151"/>
      <c r="G9" s="151"/>
      <c r="H9" s="116" t="s">
        <v>2</v>
      </c>
      <c r="I9" s="116"/>
      <c r="J9" s="116"/>
      <c r="K9" s="130" t="s">
        <v>3</v>
      </c>
      <c r="L9" s="125" t="s">
        <v>4</v>
      </c>
      <c r="M9" s="120" t="s">
        <v>5</v>
      </c>
    </row>
    <row r="10" spans="1:13" ht="12.75" customHeight="1" x14ac:dyDescent="0.2">
      <c r="A10" s="152"/>
      <c r="B10" s="152"/>
      <c r="C10" s="152"/>
      <c r="D10" s="152"/>
      <c r="E10" s="152"/>
      <c r="F10" s="152"/>
      <c r="G10" s="152"/>
      <c r="H10" s="4" t="s">
        <v>6</v>
      </c>
      <c r="I10" s="4" t="s">
        <v>7</v>
      </c>
      <c r="J10" s="4" t="s">
        <v>8</v>
      </c>
      <c r="K10" s="130"/>
      <c r="L10" s="125"/>
      <c r="M10" s="120"/>
    </row>
    <row r="11" spans="1:13" ht="12" thickBot="1" x14ac:dyDescent="0.25">
      <c r="A11" s="153"/>
      <c r="B11" s="153"/>
      <c r="C11" s="153"/>
      <c r="D11" s="153"/>
      <c r="E11" s="153"/>
      <c r="F11" s="153"/>
      <c r="G11" s="153"/>
      <c r="H11" s="92" t="s">
        <v>9</v>
      </c>
      <c r="I11" s="92" t="s">
        <v>10</v>
      </c>
      <c r="J11" s="90" t="s">
        <v>11</v>
      </c>
      <c r="K11" s="92" t="s">
        <v>12</v>
      </c>
      <c r="L11" s="92" t="s">
        <v>13</v>
      </c>
      <c r="M11" s="106" t="s">
        <v>14</v>
      </c>
    </row>
    <row r="12" spans="1:13" x14ac:dyDescent="0.2">
      <c r="A12" s="149" t="s">
        <v>162</v>
      </c>
      <c r="B12" s="144"/>
      <c r="C12" s="144"/>
      <c r="D12" s="144"/>
      <c r="E12" s="144"/>
      <c r="F12" s="144"/>
      <c r="G12" s="144"/>
      <c r="H12" s="56">
        <v>483698668.59030801</v>
      </c>
      <c r="I12" s="56">
        <v>0</v>
      </c>
      <c r="J12" s="56">
        <v>483698668.59030801</v>
      </c>
      <c r="K12" s="56">
        <v>71066716.522259608</v>
      </c>
      <c r="L12" s="56">
        <f>+J12-K12</f>
        <v>412631952.06804842</v>
      </c>
      <c r="M12" s="107">
        <f>IFERROR(IF(J12&gt;0,+(K12/J12)*100,0),0)</f>
        <v>14.692353139895244</v>
      </c>
    </row>
    <row r="13" spans="1:13" x14ac:dyDescent="0.2">
      <c r="A13" s="57"/>
      <c r="H13" s="84"/>
      <c r="I13" s="84"/>
      <c r="J13" s="84"/>
      <c r="K13" s="84"/>
      <c r="L13" s="58"/>
      <c r="M13" s="59"/>
    </row>
    <row r="14" spans="1:13" x14ac:dyDescent="0.2">
      <c r="A14" s="150" t="s">
        <v>163</v>
      </c>
      <c r="B14" s="144"/>
      <c r="C14" s="144"/>
      <c r="D14" s="144"/>
      <c r="E14" s="144"/>
      <c r="F14" s="144"/>
      <c r="G14" s="144"/>
      <c r="H14" s="56">
        <v>305777927</v>
      </c>
      <c r="I14" s="56">
        <v>0</v>
      </c>
      <c r="J14" s="56">
        <v>305777927</v>
      </c>
      <c r="K14" s="56">
        <v>44008179.720122702</v>
      </c>
      <c r="L14" s="58">
        <f>+J14-K14</f>
        <v>261769747.27987731</v>
      </c>
      <c r="M14" s="59">
        <f>IFERROR(IF(J14&gt;0,+(K14/J14)*100,0),0)</f>
        <v>14.392202914019592</v>
      </c>
    </row>
    <row r="15" spans="1:13" x14ac:dyDescent="0.2">
      <c r="A15" s="60"/>
      <c r="H15" s="84"/>
      <c r="I15" s="84"/>
      <c r="J15" s="84"/>
      <c r="K15" s="84"/>
      <c r="L15" s="58"/>
      <c r="M15" s="59"/>
    </row>
    <row r="16" spans="1:13" x14ac:dyDescent="0.2">
      <c r="A16" s="134" t="s">
        <v>164</v>
      </c>
      <c r="B16" s="140"/>
      <c r="C16" s="140"/>
      <c r="D16" s="140"/>
      <c r="E16" s="140"/>
      <c r="F16" s="140"/>
      <c r="G16" s="140"/>
      <c r="H16" s="84">
        <v>305777927</v>
      </c>
      <c r="I16" s="84">
        <v>0</v>
      </c>
      <c r="J16" s="84">
        <v>305777927</v>
      </c>
      <c r="K16" s="84">
        <v>44008179.720122702</v>
      </c>
      <c r="L16" s="58">
        <f t="shared" ref="L16:L45" si="0">+J16-K16</f>
        <v>261769747.27987731</v>
      </c>
      <c r="M16" s="59">
        <f t="shared" ref="M16:M77" si="1">IFERROR(IF(J16&gt;0,+(K16/J16)*100,0),0)</f>
        <v>14.392202914019592</v>
      </c>
    </row>
    <row r="17" spans="1:13" x14ac:dyDescent="0.2">
      <c r="A17" s="61" t="s">
        <v>161</v>
      </c>
      <c r="B17" s="61" t="s">
        <v>161</v>
      </c>
      <c r="C17" s="61" t="s">
        <v>165</v>
      </c>
      <c r="D17" s="139" t="s">
        <v>288</v>
      </c>
      <c r="E17" s="140"/>
      <c r="F17" s="140"/>
      <c r="G17" s="140"/>
      <c r="H17" s="85">
        <v>304504767</v>
      </c>
      <c r="I17" s="85">
        <v>0</v>
      </c>
      <c r="J17" s="85">
        <v>304504767</v>
      </c>
      <c r="K17" s="85">
        <v>43914144.932906523</v>
      </c>
      <c r="L17" s="62">
        <f t="shared" si="0"/>
        <v>260590622.06709349</v>
      </c>
      <c r="M17" s="108">
        <f t="shared" si="1"/>
        <v>14.421496702843578</v>
      </c>
    </row>
    <row r="18" spans="1:13" x14ac:dyDescent="0.2">
      <c r="A18" s="63" t="s">
        <v>161</v>
      </c>
      <c r="B18" s="63" t="s">
        <v>161</v>
      </c>
      <c r="C18" s="141" t="s">
        <v>166</v>
      </c>
      <c r="D18" s="140"/>
      <c r="E18" s="142" t="s">
        <v>28</v>
      </c>
      <c r="F18" s="142"/>
      <c r="G18" s="140"/>
      <c r="H18" s="85">
        <v>151447583</v>
      </c>
      <c r="I18" s="85">
        <v>0</v>
      </c>
      <c r="J18" s="85">
        <v>151447583</v>
      </c>
      <c r="K18" s="85">
        <v>18713680.533715997</v>
      </c>
      <c r="L18" s="62">
        <f t="shared" si="0"/>
        <v>132733902.46628401</v>
      </c>
      <c r="M18" s="108">
        <f t="shared" si="1"/>
        <v>12.356539578261872</v>
      </c>
    </row>
    <row r="19" spans="1:13" x14ac:dyDescent="0.2">
      <c r="A19" s="65" t="s">
        <v>161</v>
      </c>
      <c r="B19" s="65" t="s">
        <v>161</v>
      </c>
      <c r="C19" s="65" t="s">
        <v>161</v>
      </c>
      <c r="D19" s="142" t="s">
        <v>167</v>
      </c>
      <c r="E19" s="142"/>
      <c r="F19" s="142" t="s">
        <v>408</v>
      </c>
      <c r="G19" s="142"/>
      <c r="H19" s="85">
        <v>147639055</v>
      </c>
      <c r="I19" s="85">
        <v>0</v>
      </c>
      <c r="J19" s="85">
        <v>147639055</v>
      </c>
      <c r="K19" s="85">
        <v>18696603.157669999</v>
      </c>
      <c r="L19" s="62">
        <f t="shared" si="0"/>
        <v>128942451.84233001</v>
      </c>
      <c r="M19" s="108">
        <f t="shared" si="1"/>
        <v>12.663724485143851</v>
      </c>
    </row>
    <row r="20" spans="1:13" x14ac:dyDescent="0.2">
      <c r="A20" s="65"/>
      <c r="B20" s="65"/>
      <c r="C20" s="65"/>
      <c r="D20" s="142" t="s">
        <v>168</v>
      </c>
      <c r="E20" s="142"/>
      <c r="F20" s="142" t="s">
        <v>30</v>
      </c>
      <c r="G20" s="142"/>
      <c r="H20" s="85">
        <v>1409421</v>
      </c>
      <c r="I20" s="85">
        <v>0</v>
      </c>
      <c r="J20" s="85">
        <v>1409421</v>
      </c>
      <c r="K20" s="85">
        <v>16789.687819999999</v>
      </c>
      <c r="L20" s="62">
        <f t="shared" si="0"/>
        <v>1392631.3121799999</v>
      </c>
      <c r="M20" s="108">
        <f t="shared" si="1"/>
        <v>1.191247173129959</v>
      </c>
    </row>
    <row r="21" spans="1:13" x14ac:dyDescent="0.2">
      <c r="A21" s="65"/>
      <c r="B21" s="65"/>
      <c r="C21" s="65"/>
      <c r="D21" s="142" t="s">
        <v>169</v>
      </c>
      <c r="E21" s="142"/>
      <c r="F21" s="142" t="s">
        <v>31</v>
      </c>
      <c r="G21" s="142"/>
      <c r="H21" s="85">
        <v>0</v>
      </c>
      <c r="I21" s="85">
        <v>0</v>
      </c>
      <c r="J21" s="85">
        <v>0</v>
      </c>
      <c r="K21" s="85">
        <v>643.98936500000002</v>
      </c>
      <c r="L21" s="62">
        <f t="shared" si="0"/>
        <v>-643.98936500000002</v>
      </c>
      <c r="M21" s="108">
        <f t="shared" si="1"/>
        <v>0</v>
      </c>
    </row>
    <row r="22" spans="1:13" x14ac:dyDescent="0.2">
      <c r="A22" s="65"/>
      <c r="B22" s="65"/>
      <c r="C22" s="65"/>
      <c r="D22" s="142" t="s">
        <v>170</v>
      </c>
      <c r="E22" s="142"/>
      <c r="F22" s="142" t="s">
        <v>32</v>
      </c>
      <c r="G22" s="142"/>
      <c r="H22" s="85">
        <v>0</v>
      </c>
      <c r="I22" s="85">
        <v>0</v>
      </c>
      <c r="J22" s="85">
        <v>0</v>
      </c>
      <c r="K22" s="85">
        <v>243.97903600000001</v>
      </c>
      <c r="L22" s="62">
        <f t="shared" si="0"/>
        <v>-243.97903600000001</v>
      </c>
      <c r="M22" s="108">
        <f t="shared" si="1"/>
        <v>0</v>
      </c>
    </row>
    <row r="23" spans="1:13" x14ac:dyDescent="0.2">
      <c r="A23" s="65" t="s">
        <v>161</v>
      </c>
      <c r="B23" s="65" t="s">
        <v>161</v>
      </c>
      <c r="C23" s="65" t="s">
        <v>161</v>
      </c>
      <c r="D23" s="142" t="s">
        <v>171</v>
      </c>
      <c r="E23" s="142"/>
      <c r="F23" s="142" t="s">
        <v>289</v>
      </c>
      <c r="G23" s="142"/>
      <c r="H23" s="85">
        <v>2399107</v>
      </c>
      <c r="I23" s="85">
        <v>0</v>
      </c>
      <c r="J23" s="85">
        <v>2399107</v>
      </c>
      <c r="K23" s="85">
        <v>-600.28017499999999</v>
      </c>
      <c r="L23" s="62">
        <f t="shared" si="0"/>
        <v>2399707.280175</v>
      </c>
      <c r="M23" s="108">
        <f t="shared" si="1"/>
        <v>-2.5020983849407298E-2</v>
      </c>
    </row>
    <row r="24" spans="1:13" x14ac:dyDescent="0.2">
      <c r="A24" s="63" t="s">
        <v>161</v>
      </c>
      <c r="B24" s="63" t="s">
        <v>161</v>
      </c>
      <c r="C24" s="141" t="s">
        <v>172</v>
      </c>
      <c r="D24" s="140"/>
      <c r="E24" s="142" t="s">
        <v>290</v>
      </c>
      <c r="F24" s="142"/>
      <c r="G24" s="140"/>
      <c r="H24" s="85">
        <v>153057184</v>
      </c>
      <c r="I24" s="85">
        <v>0</v>
      </c>
      <c r="J24" s="85">
        <v>153057184</v>
      </c>
      <c r="K24" s="85">
        <v>25200464.39919053</v>
      </c>
      <c r="L24" s="62">
        <f t="shared" si="0"/>
        <v>127856719.60080947</v>
      </c>
      <c r="M24" s="108">
        <f t="shared" si="1"/>
        <v>16.464738041430664</v>
      </c>
    </row>
    <row r="25" spans="1:13" x14ac:dyDescent="0.2">
      <c r="A25" s="65" t="s">
        <v>161</v>
      </c>
      <c r="B25" s="65" t="s">
        <v>161</v>
      </c>
      <c r="C25" s="65" t="s">
        <v>161</v>
      </c>
      <c r="D25" s="142" t="s">
        <v>167</v>
      </c>
      <c r="E25" s="142"/>
      <c r="F25" s="142" t="s">
        <v>427</v>
      </c>
      <c r="G25" s="142"/>
      <c r="H25" s="85">
        <v>5353572</v>
      </c>
      <c r="I25" s="85">
        <v>0</v>
      </c>
      <c r="J25" s="85">
        <v>5353572</v>
      </c>
      <c r="K25" s="85">
        <v>960728.50728759286</v>
      </c>
      <c r="L25" s="62">
        <f t="shared" si="0"/>
        <v>4392843.4927124074</v>
      </c>
      <c r="M25" s="108">
        <f t="shared" si="1"/>
        <v>17.945560595572317</v>
      </c>
    </row>
    <row r="26" spans="1:13" x14ac:dyDescent="0.2">
      <c r="A26" s="65" t="s">
        <v>161</v>
      </c>
      <c r="B26" s="65" t="s">
        <v>161</v>
      </c>
      <c r="C26" s="65" t="s">
        <v>161</v>
      </c>
      <c r="D26" s="142" t="s">
        <v>173</v>
      </c>
      <c r="E26" s="142"/>
      <c r="F26" s="142" t="s">
        <v>35</v>
      </c>
      <c r="G26" s="142"/>
      <c r="H26" s="85">
        <v>118608058</v>
      </c>
      <c r="I26" s="85">
        <v>0</v>
      </c>
      <c r="J26" s="85">
        <v>118608058</v>
      </c>
      <c r="K26" s="85">
        <v>19929807.197738409</v>
      </c>
      <c r="L26" s="62">
        <f t="shared" si="0"/>
        <v>98678250.802261591</v>
      </c>
      <c r="M26" s="108">
        <f t="shared" si="1"/>
        <v>16.803080274477143</v>
      </c>
    </row>
    <row r="27" spans="1:13" x14ac:dyDescent="0.2">
      <c r="A27" s="65"/>
      <c r="B27" s="65"/>
      <c r="C27" s="65"/>
      <c r="D27" s="65"/>
      <c r="E27" s="65"/>
      <c r="F27" s="65" t="s">
        <v>291</v>
      </c>
      <c r="G27" s="65"/>
      <c r="H27" s="85">
        <v>77105008.133976847</v>
      </c>
      <c r="I27" s="85">
        <v>0</v>
      </c>
      <c r="J27" s="85">
        <v>77105008.133976847</v>
      </c>
      <c r="K27" s="85">
        <v>14085889.879589001</v>
      </c>
      <c r="L27" s="62">
        <f t="shared" si="0"/>
        <v>63019118.254387848</v>
      </c>
      <c r="M27" s="108">
        <f t="shared" si="1"/>
        <v>18.268450027413923</v>
      </c>
    </row>
    <row r="28" spans="1:13" x14ac:dyDescent="0.2">
      <c r="A28" s="65"/>
      <c r="B28" s="65"/>
      <c r="C28" s="65"/>
      <c r="D28" s="65"/>
      <c r="E28" s="65"/>
      <c r="F28" s="65" t="s">
        <v>292</v>
      </c>
      <c r="G28" s="65"/>
      <c r="H28" s="85">
        <v>41503049.866023153</v>
      </c>
      <c r="I28" s="85">
        <v>0</v>
      </c>
      <c r="J28" s="85">
        <v>41503049.866023153</v>
      </c>
      <c r="K28" s="85">
        <v>5843917.3181494074</v>
      </c>
      <c r="L28" s="62">
        <f t="shared" si="0"/>
        <v>35659132.547873743</v>
      </c>
      <c r="M28" s="108">
        <f t="shared" si="1"/>
        <v>14.080693676764183</v>
      </c>
    </row>
    <row r="29" spans="1:13" x14ac:dyDescent="0.2">
      <c r="A29" s="65" t="s">
        <v>161</v>
      </c>
      <c r="B29" s="65" t="s">
        <v>161</v>
      </c>
      <c r="C29" s="65" t="s">
        <v>161</v>
      </c>
      <c r="D29" s="142" t="s">
        <v>174</v>
      </c>
      <c r="E29" s="142"/>
      <c r="F29" s="142" t="s">
        <v>36</v>
      </c>
      <c r="G29" s="142"/>
      <c r="H29" s="85">
        <v>234932</v>
      </c>
      <c r="I29" s="85">
        <v>0</v>
      </c>
      <c r="J29" s="85">
        <v>234932</v>
      </c>
      <c r="K29" s="85">
        <v>55103.809000000001</v>
      </c>
      <c r="L29" s="62">
        <f t="shared" si="0"/>
        <v>179828.19099999999</v>
      </c>
      <c r="M29" s="108">
        <f t="shared" si="1"/>
        <v>23.455216403044286</v>
      </c>
    </row>
    <row r="30" spans="1:13" x14ac:dyDescent="0.2">
      <c r="A30" s="65" t="s">
        <v>161</v>
      </c>
      <c r="B30" s="65" t="s">
        <v>161</v>
      </c>
      <c r="C30" s="65" t="s">
        <v>161</v>
      </c>
      <c r="D30" s="142" t="s">
        <v>175</v>
      </c>
      <c r="E30" s="142"/>
      <c r="F30" s="142" t="s">
        <v>37</v>
      </c>
      <c r="G30" s="142"/>
      <c r="H30" s="85">
        <v>600102</v>
      </c>
      <c r="I30" s="85">
        <v>0</v>
      </c>
      <c r="J30" s="85">
        <v>600102</v>
      </c>
      <c r="K30" s="85">
        <v>120793.644</v>
      </c>
      <c r="L30" s="62">
        <f t="shared" si="0"/>
        <v>479308.35600000003</v>
      </c>
      <c r="M30" s="108">
        <f t="shared" si="1"/>
        <v>20.128852095143827</v>
      </c>
    </row>
    <row r="31" spans="1:13" x14ac:dyDescent="0.2">
      <c r="A31" s="65" t="s">
        <v>161</v>
      </c>
      <c r="B31" s="65" t="s">
        <v>161</v>
      </c>
      <c r="C31" s="65" t="s">
        <v>161</v>
      </c>
      <c r="D31" s="142" t="s">
        <v>168</v>
      </c>
      <c r="E31" s="142"/>
      <c r="F31" s="142" t="s">
        <v>38</v>
      </c>
      <c r="G31" s="142"/>
      <c r="H31" s="85">
        <v>94910</v>
      </c>
      <c r="I31" s="85">
        <v>0</v>
      </c>
      <c r="J31" s="85">
        <v>94910</v>
      </c>
      <c r="K31" s="85">
        <v>15689.254684240001</v>
      </c>
      <c r="L31" s="62">
        <f t="shared" si="0"/>
        <v>79220.745315759996</v>
      </c>
      <c r="M31" s="108">
        <f t="shared" si="1"/>
        <v>16.530665561310716</v>
      </c>
    </row>
    <row r="32" spans="1:13" x14ac:dyDescent="0.2">
      <c r="A32" s="65" t="s">
        <v>161</v>
      </c>
      <c r="B32" s="65" t="s">
        <v>161</v>
      </c>
      <c r="C32" s="65" t="s">
        <v>161</v>
      </c>
      <c r="D32" s="142" t="s">
        <v>176</v>
      </c>
      <c r="E32" s="142"/>
      <c r="F32" s="142" t="s">
        <v>39</v>
      </c>
      <c r="G32" s="142"/>
      <c r="H32" s="85">
        <v>15851848</v>
      </c>
      <c r="I32" s="85">
        <v>0</v>
      </c>
      <c r="J32" s="85">
        <v>15851848</v>
      </c>
      <c r="K32" s="85">
        <v>2274705.12</v>
      </c>
      <c r="L32" s="62">
        <f t="shared" si="0"/>
        <v>13577142.879999999</v>
      </c>
      <c r="M32" s="108">
        <f t="shared" si="1"/>
        <v>14.349778776581759</v>
      </c>
    </row>
    <row r="33" spans="1:13" x14ac:dyDescent="0.2">
      <c r="A33" s="65" t="s">
        <v>161</v>
      </c>
      <c r="B33" s="65" t="s">
        <v>161</v>
      </c>
      <c r="C33" s="65" t="s">
        <v>161</v>
      </c>
      <c r="D33" s="142" t="s">
        <v>177</v>
      </c>
      <c r="E33" s="142"/>
      <c r="F33" s="142" t="s">
        <v>40</v>
      </c>
      <c r="G33" s="142"/>
      <c r="H33" s="85">
        <v>371220</v>
      </c>
      <c r="I33" s="85">
        <v>0</v>
      </c>
      <c r="J33" s="85">
        <v>371220</v>
      </c>
      <c r="K33" s="85">
        <v>107796.43349628001</v>
      </c>
      <c r="L33" s="62">
        <f t="shared" si="0"/>
        <v>263423.56650372001</v>
      </c>
      <c r="M33" s="108">
        <f t="shared" si="1"/>
        <v>29.038422901858741</v>
      </c>
    </row>
    <row r="34" spans="1:13" x14ac:dyDescent="0.2">
      <c r="A34" s="65" t="s">
        <v>161</v>
      </c>
      <c r="B34" s="65" t="s">
        <v>161</v>
      </c>
      <c r="C34" s="65" t="s">
        <v>161</v>
      </c>
      <c r="D34" s="142" t="s">
        <v>169</v>
      </c>
      <c r="E34" s="142"/>
      <c r="F34" s="142" t="s">
        <v>41</v>
      </c>
      <c r="G34" s="142"/>
      <c r="H34" s="85">
        <v>4365927</v>
      </c>
      <c r="I34" s="85">
        <v>0</v>
      </c>
      <c r="J34" s="85">
        <v>4365927</v>
      </c>
      <c r="K34" s="85">
        <v>709899.2254</v>
      </c>
      <c r="L34" s="62">
        <f t="shared" si="0"/>
        <v>3656027.7746000001</v>
      </c>
      <c r="M34" s="108">
        <f t="shared" si="1"/>
        <v>16.259988437736133</v>
      </c>
    </row>
    <row r="35" spans="1:13" x14ac:dyDescent="0.2">
      <c r="A35" s="65" t="s">
        <v>161</v>
      </c>
      <c r="B35" s="65" t="s">
        <v>161</v>
      </c>
      <c r="C35" s="65" t="s">
        <v>161</v>
      </c>
      <c r="D35" s="142" t="s">
        <v>178</v>
      </c>
      <c r="E35" s="142"/>
      <c r="F35" s="142" t="s">
        <v>42</v>
      </c>
      <c r="G35" s="142"/>
      <c r="H35" s="85">
        <v>2642715</v>
      </c>
      <c r="I35" s="85">
        <v>0</v>
      </c>
      <c r="J35" s="85">
        <v>2642715</v>
      </c>
      <c r="K35" s="85">
        <v>457307.47700000001</v>
      </c>
      <c r="L35" s="62">
        <f t="shared" si="0"/>
        <v>2185407.523</v>
      </c>
      <c r="M35" s="108">
        <f t="shared" si="1"/>
        <v>17.304456855922794</v>
      </c>
    </row>
    <row r="36" spans="1:13" x14ac:dyDescent="0.2">
      <c r="A36" s="65" t="s">
        <v>161</v>
      </c>
      <c r="B36" s="65" t="s">
        <v>161</v>
      </c>
      <c r="C36" s="65" t="s">
        <v>161</v>
      </c>
      <c r="D36" s="142" t="s">
        <v>179</v>
      </c>
      <c r="E36" s="142"/>
      <c r="F36" s="142" t="s">
        <v>43</v>
      </c>
      <c r="G36" s="142"/>
      <c r="H36" s="85">
        <v>744750</v>
      </c>
      <c r="I36" s="85">
        <v>0</v>
      </c>
      <c r="J36" s="85">
        <v>744750</v>
      </c>
      <c r="K36" s="85">
        <v>101424.98699999999</v>
      </c>
      <c r="L36" s="62">
        <f t="shared" si="0"/>
        <v>643325.01300000004</v>
      </c>
      <c r="M36" s="108">
        <f t="shared" si="1"/>
        <v>13.618662235649545</v>
      </c>
    </row>
    <row r="37" spans="1:13" ht="13.5" customHeight="1" x14ac:dyDescent="0.2">
      <c r="A37" s="65"/>
      <c r="B37" s="65"/>
      <c r="C37" s="65"/>
      <c r="D37" s="142" t="s">
        <v>181</v>
      </c>
      <c r="E37" s="142"/>
      <c r="F37" s="142" t="s">
        <v>44</v>
      </c>
      <c r="G37" s="142"/>
      <c r="H37" s="85">
        <v>2334000</v>
      </c>
      <c r="I37" s="85">
        <v>0</v>
      </c>
      <c r="J37" s="85">
        <v>2334000</v>
      </c>
      <c r="K37" s="85">
        <v>324920.147627</v>
      </c>
      <c r="L37" s="62">
        <f t="shared" si="0"/>
        <v>2009079.852373</v>
      </c>
      <c r="M37" s="108">
        <f t="shared" si="1"/>
        <v>13.921171706383889</v>
      </c>
    </row>
    <row r="38" spans="1:13" ht="13.5" customHeight="1" x14ac:dyDescent="0.2">
      <c r="A38" s="65"/>
      <c r="B38" s="65"/>
      <c r="C38" s="65"/>
      <c r="D38" s="142" t="s">
        <v>182</v>
      </c>
      <c r="E38" s="142"/>
      <c r="F38" s="142" t="s">
        <v>428</v>
      </c>
      <c r="G38" s="142"/>
      <c r="H38" s="85">
        <v>67150</v>
      </c>
      <c r="I38" s="85">
        <v>0</v>
      </c>
      <c r="J38" s="85">
        <v>67150</v>
      </c>
      <c r="K38" s="85">
        <v>74697.606956999996</v>
      </c>
      <c r="L38" s="62">
        <f t="shared" si="0"/>
        <v>-7547.6069569999963</v>
      </c>
      <c r="M38" s="108">
        <f t="shared" si="1"/>
        <v>111.23992100819062</v>
      </c>
    </row>
    <row r="39" spans="1:13" ht="13.5" customHeight="1" x14ac:dyDescent="0.2">
      <c r="A39" s="65"/>
      <c r="B39" s="65"/>
      <c r="C39" s="65"/>
      <c r="D39" s="142" t="s">
        <v>183</v>
      </c>
      <c r="E39" s="142"/>
      <c r="F39" s="142" t="s">
        <v>46</v>
      </c>
      <c r="G39" s="142"/>
      <c r="H39" s="85">
        <v>1788000</v>
      </c>
      <c r="I39" s="85">
        <v>0</v>
      </c>
      <c r="J39" s="85">
        <v>1788000</v>
      </c>
      <c r="K39" s="85">
        <v>67590.989000000001</v>
      </c>
      <c r="L39" s="62">
        <f t="shared" si="0"/>
        <v>1720409.0109999999</v>
      </c>
      <c r="M39" s="108">
        <f t="shared" si="1"/>
        <v>3.7802566554809847</v>
      </c>
    </row>
    <row r="40" spans="1:13" x14ac:dyDescent="0.2">
      <c r="A40" s="61" t="s">
        <v>161</v>
      </c>
      <c r="B40" s="61" t="s">
        <v>161</v>
      </c>
      <c r="C40" s="61" t="s">
        <v>184</v>
      </c>
      <c r="D40" s="139" t="s">
        <v>293</v>
      </c>
      <c r="E40" s="140"/>
      <c r="F40" s="140"/>
      <c r="G40" s="140"/>
      <c r="H40" s="85">
        <v>1273160</v>
      </c>
      <c r="I40" s="85">
        <v>0</v>
      </c>
      <c r="J40" s="85">
        <v>1273160</v>
      </c>
      <c r="K40" s="85">
        <v>94034.787216180004</v>
      </c>
      <c r="L40" s="62">
        <f t="shared" si="0"/>
        <v>1179125.21278382</v>
      </c>
      <c r="M40" s="108">
        <f>IFERROR(IF(J40&gt;0,+(K40/J40)*100,0),0)</f>
        <v>7.3859363486270384</v>
      </c>
    </row>
    <row r="41" spans="1:13" ht="13.5" customHeight="1" x14ac:dyDescent="0.2">
      <c r="A41" s="63" t="s">
        <v>161</v>
      </c>
      <c r="B41" s="63" t="s">
        <v>161</v>
      </c>
      <c r="C41" s="141" t="s">
        <v>185</v>
      </c>
      <c r="D41" s="140"/>
      <c r="E41" s="142" t="s">
        <v>294</v>
      </c>
      <c r="F41" s="142"/>
      <c r="G41" s="142"/>
      <c r="H41" s="85">
        <v>0</v>
      </c>
      <c r="I41" s="85">
        <v>0</v>
      </c>
      <c r="J41" s="85">
        <v>0</v>
      </c>
      <c r="K41" s="85">
        <v>8138.4566795500004</v>
      </c>
      <c r="L41" s="62">
        <f t="shared" si="0"/>
        <v>-8138.4566795500004</v>
      </c>
      <c r="M41" s="108">
        <f t="shared" si="1"/>
        <v>0</v>
      </c>
    </row>
    <row r="42" spans="1:13" ht="13.5" customHeight="1" x14ac:dyDescent="0.2">
      <c r="A42" s="63" t="s">
        <v>161</v>
      </c>
      <c r="B42" s="63" t="s">
        <v>161</v>
      </c>
      <c r="C42" s="141" t="s">
        <v>186</v>
      </c>
      <c r="D42" s="140"/>
      <c r="E42" s="142" t="s">
        <v>417</v>
      </c>
      <c r="F42" s="142"/>
      <c r="G42" s="142"/>
      <c r="H42" s="85">
        <v>1273160</v>
      </c>
      <c r="I42" s="85">
        <v>0</v>
      </c>
      <c r="J42" s="85">
        <v>1273160</v>
      </c>
      <c r="K42" s="85">
        <v>43350.16251545</v>
      </c>
      <c r="L42" s="62">
        <f t="shared" si="0"/>
        <v>1229809.83748455</v>
      </c>
      <c r="M42" s="108">
        <f t="shared" si="1"/>
        <v>3.404926522624808</v>
      </c>
    </row>
    <row r="43" spans="1:13" ht="13.5" customHeight="1" x14ac:dyDescent="0.2">
      <c r="A43" s="63" t="s">
        <v>161</v>
      </c>
      <c r="B43" s="63" t="s">
        <v>161</v>
      </c>
      <c r="C43" s="141" t="s">
        <v>187</v>
      </c>
      <c r="D43" s="140"/>
      <c r="E43" s="142" t="s">
        <v>418</v>
      </c>
      <c r="F43" s="142"/>
      <c r="G43" s="142"/>
      <c r="H43" s="85">
        <v>0</v>
      </c>
      <c r="I43" s="85">
        <v>0</v>
      </c>
      <c r="J43" s="85">
        <v>0</v>
      </c>
      <c r="K43" s="85">
        <v>19810.22707995</v>
      </c>
      <c r="L43" s="62">
        <f t="shared" si="0"/>
        <v>-19810.22707995</v>
      </c>
      <c r="M43" s="108">
        <f t="shared" si="1"/>
        <v>0</v>
      </c>
    </row>
    <row r="44" spans="1:13" ht="13.5" customHeight="1" x14ac:dyDescent="0.2">
      <c r="A44" s="63" t="s">
        <v>161</v>
      </c>
      <c r="B44" s="63" t="s">
        <v>161</v>
      </c>
      <c r="C44" s="141" t="s">
        <v>188</v>
      </c>
      <c r="D44" s="140"/>
      <c r="E44" s="142" t="s">
        <v>420</v>
      </c>
      <c r="F44" s="142"/>
      <c r="G44" s="142"/>
      <c r="H44" s="85">
        <v>0</v>
      </c>
      <c r="I44" s="85">
        <v>0</v>
      </c>
      <c r="J44" s="85">
        <v>0</v>
      </c>
      <c r="K44" s="85">
        <v>12902.22816459</v>
      </c>
      <c r="L44" s="62">
        <f t="shared" si="0"/>
        <v>-12902.22816459</v>
      </c>
      <c r="M44" s="108">
        <f t="shared" si="1"/>
        <v>0</v>
      </c>
    </row>
    <row r="45" spans="1:13" ht="13.5" customHeight="1" x14ac:dyDescent="0.2">
      <c r="A45" s="63" t="s">
        <v>161</v>
      </c>
      <c r="B45" s="63" t="s">
        <v>161</v>
      </c>
      <c r="C45" s="141" t="s">
        <v>189</v>
      </c>
      <c r="D45" s="140"/>
      <c r="E45" s="142" t="s">
        <v>295</v>
      </c>
      <c r="F45" s="142"/>
      <c r="G45" s="142"/>
      <c r="H45" s="85">
        <v>0</v>
      </c>
      <c r="I45" s="85">
        <v>0</v>
      </c>
      <c r="J45" s="85">
        <v>0</v>
      </c>
      <c r="K45" s="85">
        <v>9833.712776639999</v>
      </c>
      <c r="L45" s="62">
        <f t="shared" si="0"/>
        <v>-9833.712776639999</v>
      </c>
      <c r="M45" s="108">
        <f t="shared" si="1"/>
        <v>0</v>
      </c>
    </row>
    <row r="46" spans="1:13" x14ac:dyDescent="0.2">
      <c r="A46" s="63"/>
      <c r="B46" s="63"/>
      <c r="C46" s="64"/>
      <c r="E46" s="65"/>
      <c r="F46" s="65"/>
      <c r="H46" s="84"/>
      <c r="I46" s="84"/>
      <c r="J46" s="84"/>
      <c r="K46" s="84"/>
      <c r="L46" s="62"/>
      <c r="M46" s="108"/>
    </row>
    <row r="47" spans="1:13" x14ac:dyDescent="0.2">
      <c r="A47" s="134" t="s">
        <v>190</v>
      </c>
      <c r="B47" s="140"/>
      <c r="C47" s="140"/>
      <c r="D47" s="140"/>
      <c r="E47" s="140"/>
      <c r="F47" s="140"/>
      <c r="G47" s="140"/>
      <c r="H47" s="84">
        <v>155769579.84958801</v>
      </c>
      <c r="I47" s="84">
        <v>0</v>
      </c>
      <c r="J47" s="84">
        <v>155769579.84958801</v>
      </c>
      <c r="K47" s="84">
        <v>23515246.87806464</v>
      </c>
      <c r="L47" s="58">
        <f>+J47-K47</f>
        <v>132254332.97152337</v>
      </c>
      <c r="M47" s="59">
        <f t="shared" si="1"/>
        <v>15.096174041665321</v>
      </c>
    </row>
    <row r="48" spans="1:13" x14ac:dyDescent="0.2">
      <c r="A48" s="60"/>
      <c r="H48" s="84"/>
      <c r="I48" s="84"/>
      <c r="J48" s="84"/>
      <c r="K48" s="84"/>
      <c r="L48" s="58"/>
      <c r="M48" s="59"/>
    </row>
    <row r="49" spans="1:13" x14ac:dyDescent="0.2">
      <c r="A49" s="134" t="s">
        <v>191</v>
      </c>
      <c r="B49" s="140"/>
      <c r="C49" s="140"/>
      <c r="D49" s="140"/>
      <c r="E49" s="140"/>
      <c r="F49" s="140"/>
      <c r="G49" s="140"/>
      <c r="H49" s="84">
        <v>155769579.84958801</v>
      </c>
      <c r="I49" s="84">
        <v>0</v>
      </c>
      <c r="J49" s="84">
        <v>155769579.84958801</v>
      </c>
      <c r="K49" s="84">
        <v>23515246.87806464</v>
      </c>
      <c r="L49" s="58">
        <f>+J49-K49</f>
        <v>132254332.97152337</v>
      </c>
      <c r="M49" s="59">
        <f t="shared" si="1"/>
        <v>15.096174041665321</v>
      </c>
    </row>
    <row r="50" spans="1:13" ht="13.5" customHeight="1" x14ac:dyDescent="0.2">
      <c r="A50" s="61" t="s">
        <v>161</v>
      </c>
      <c r="B50" s="61" t="s">
        <v>161</v>
      </c>
      <c r="C50" s="61" t="s">
        <v>192</v>
      </c>
      <c r="D50" s="139" t="s">
        <v>409</v>
      </c>
      <c r="E50" s="139"/>
      <c r="F50" s="139"/>
      <c r="G50" s="139"/>
      <c r="H50" s="85">
        <v>0</v>
      </c>
      <c r="I50" s="85">
        <v>0</v>
      </c>
      <c r="J50" s="85">
        <v>0</v>
      </c>
      <c r="K50" s="85">
        <v>56.887053999999999</v>
      </c>
      <c r="L50" s="62">
        <f>+J50-K50</f>
        <v>-56.887053999999999</v>
      </c>
      <c r="M50" s="108">
        <f t="shared" si="1"/>
        <v>0</v>
      </c>
    </row>
    <row r="51" spans="1:13" ht="11.25" customHeight="1" x14ac:dyDescent="0.2">
      <c r="A51" s="61" t="s">
        <v>161</v>
      </c>
      <c r="B51" s="61" t="s">
        <v>161</v>
      </c>
      <c r="C51" s="61" t="s">
        <v>193</v>
      </c>
      <c r="D51" s="139" t="s">
        <v>296</v>
      </c>
      <c r="E51" s="139"/>
      <c r="F51" s="139"/>
      <c r="G51" s="139"/>
      <c r="H51" s="85">
        <v>3003164.9610819998</v>
      </c>
      <c r="I51" s="85">
        <v>0</v>
      </c>
      <c r="J51" s="85">
        <v>3003164.9610819998</v>
      </c>
      <c r="K51" s="85">
        <v>1947726.23</v>
      </c>
      <c r="L51" s="62">
        <f t="shared" ref="L51:L60" si="2">+J51-K51</f>
        <v>1055438.7310819998</v>
      </c>
      <c r="M51" s="108">
        <f t="shared" si="1"/>
        <v>64.855785654154033</v>
      </c>
    </row>
    <row r="52" spans="1:13" ht="11.25" customHeight="1" x14ac:dyDescent="0.2">
      <c r="A52" s="61" t="s">
        <v>161</v>
      </c>
      <c r="B52" s="61" t="s">
        <v>161</v>
      </c>
      <c r="C52" s="61" t="s">
        <v>194</v>
      </c>
      <c r="D52" s="139" t="s">
        <v>422</v>
      </c>
      <c r="E52" s="139"/>
      <c r="F52" s="139"/>
      <c r="G52" s="139"/>
      <c r="H52" s="85">
        <v>16522816</v>
      </c>
      <c r="I52" s="85">
        <v>0</v>
      </c>
      <c r="J52" s="85">
        <v>16522816</v>
      </c>
      <c r="K52" s="85">
        <v>119.197536</v>
      </c>
      <c r="L52" s="62">
        <f t="shared" si="2"/>
        <v>16522696.802464001</v>
      </c>
      <c r="M52" s="108">
        <f t="shared" si="1"/>
        <v>7.2141174966785322E-4</v>
      </c>
    </row>
    <row r="53" spans="1:13" ht="11.25" customHeight="1" x14ac:dyDescent="0.2">
      <c r="A53" s="61" t="s">
        <v>161</v>
      </c>
      <c r="B53" s="61" t="s">
        <v>161</v>
      </c>
      <c r="C53" s="61" t="s">
        <v>195</v>
      </c>
      <c r="D53" s="139" t="s">
        <v>297</v>
      </c>
      <c r="E53" s="139"/>
      <c r="F53" s="139"/>
      <c r="G53" s="139"/>
      <c r="H53" s="85">
        <v>0</v>
      </c>
      <c r="I53" s="85">
        <v>0</v>
      </c>
      <c r="J53" s="85">
        <v>0</v>
      </c>
      <c r="K53" s="85">
        <v>121092.65987587</v>
      </c>
      <c r="L53" s="62">
        <f t="shared" si="2"/>
        <v>-121092.65987587</v>
      </c>
      <c r="M53" s="108">
        <f t="shared" si="1"/>
        <v>0</v>
      </c>
    </row>
    <row r="54" spans="1:13" ht="11.25" customHeight="1" x14ac:dyDescent="0.2">
      <c r="A54" s="61" t="s">
        <v>161</v>
      </c>
      <c r="B54" s="61" t="s">
        <v>161</v>
      </c>
      <c r="C54" s="61" t="s">
        <v>196</v>
      </c>
      <c r="D54" s="139" t="s">
        <v>423</v>
      </c>
      <c r="E54" s="139"/>
      <c r="F54" s="139"/>
      <c r="G54" s="139"/>
      <c r="H54" s="85">
        <v>37962000</v>
      </c>
      <c r="I54" s="85">
        <v>0</v>
      </c>
      <c r="J54" s="85">
        <v>37962000</v>
      </c>
      <c r="K54" s="85">
        <v>126681.01796609</v>
      </c>
      <c r="L54" s="62">
        <f t="shared" si="2"/>
        <v>37835318.982033908</v>
      </c>
      <c r="M54" s="108">
        <f t="shared" si="1"/>
        <v>0.33370480471547864</v>
      </c>
    </row>
    <row r="55" spans="1:13" ht="11.25" customHeight="1" x14ac:dyDescent="0.2">
      <c r="A55" s="61" t="s">
        <v>161</v>
      </c>
      <c r="B55" s="61" t="s">
        <v>161</v>
      </c>
      <c r="C55" s="61" t="s">
        <v>197</v>
      </c>
      <c r="D55" s="139" t="s">
        <v>411</v>
      </c>
      <c r="E55" s="139"/>
      <c r="F55" s="139"/>
      <c r="G55" s="139"/>
      <c r="H55" s="85">
        <v>60250000</v>
      </c>
      <c r="I55" s="85">
        <v>0</v>
      </c>
      <c r="J55" s="85">
        <v>60250000</v>
      </c>
      <c r="K55" s="85">
        <v>20752166.3512864</v>
      </c>
      <c r="L55" s="62">
        <f t="shared" si="2"/>
        <v>39497833.648713604</v>
      </c>
      <c r="M55" s="108">
        <f t="shared" si="1"/>
        <v>34.443429628691121</v>
      </c>
    </row>
    <row r="56" spans="1:13" ht="11.25" customHeight="1" x14ac:dyDescent="0.2">
      <c r="A56" s="61" t="s">
        <v>161</v>
      </c>
      <c r="B56" s="61" t="s">
        <v>161</v>
      </c>
      <c r="C56" s="61" t="s">
        <v>198</v>
      </c>
      <c r="D56" s="139" t="s">
        <v>412</v>
      </c>
      <c r="E56" s="139"/>
      <c r="F56" s="139"/>
      <c r="G56" s="139"/>
      <c r="H56" s="85">
        <v>55394.526000999998</v>
      </c>
      <c r="I56" s="85">
        <v>0</v>
      </c>
      <c r="J56" s="85">
        <v>55394.526000999998</v>
      </c>
      <c r="K56" s="85">
        <v>16970.008000000002</v>
      </c>
      <c r="L56" s="62">
        <f t="shared" si="2"/>
        <v>38424.518000999997</v>
      </c>
      <c r="M56" s="108">
        <f t="shared" si="1"/>
        <v>30.634810377642108</v>
      </c>
    </row>
    <row r="57" spans="1:13" ht="11.25" customHeight="1" x14ac:dyDescent="0.2">
      <c r="A57" s="61" t="s">
        <v>161</v>
      </c>
      <c r="B57" s="61" t="s">
        <v>161</v>
      </c>
      <c r="C57" s="61" t="s">
        <v>199</v>
      </c>
      <c r="D57" s="139" t="s">
        <v>424</v>
      </c>
      <c r="E57" s="139"/>
      <c r="F57" s="139"/>
      <c r="G57" s="139"/>
      <c r="H57" s="85">
        <v>0</v>
      </c>
      <c r="I57" s="85">
        <v>0</v>
      </c>
      <c r="J57" s="85">
        <v>0</v>
      </c>
      <c r="K57" s="85">
        <v>216491.67288970001</v>
      </c>
      <c r="L57" s="62">
        <f t="shared" si="2"/>
        <v>-216491.67288970001</v>
      </c>
      <c r="M57" s="108">
        <f t="shared" si="1"/>
        <v>0</v>
      </c>
    </row>
    <row r="58" spans="1:13" ht="11.25" customHeight="1" x14ac:dyDescent="0.2">
      <c r="A58" s="61" t="s">
        <v>161</v>
      </c>
      <c r="B58" s="61" t="s">
        <v>161</v>
      </c>
      <c r="C58" s="61" t="s">
        <v>200</v>
      </c>
      <c r="D58" s="139" t="s">
        <v>414</v>
      </c>
      <c r="E58" s="139"/>
      <c r="F58" s="139"/>
      <c r="G58" s="139"/>
      <c r="H58" s="85">
        <v>8696107</v>
      </c>
      <c r="I58" s="85">
        <v>0</v>
      </c>
      <c r="J58" s="85">
        <v>8696107</v>
      </c>
      <c r="K58" s="85">
        <v>0</v>
      </c>
      <c r="L58" s="62">
        <f t="shared" si="2"/>
        <v>8696107</v>
      </c>
      <c r="M58" s="108">
        <f t="shared" si="1"/>
        <v>0</v>
      </c>
    </row>
    <row r="59" spans="1:13" ht="11.25" customHeight="1" x14ac:dyDescent="0.2">
      <c r="A59" s="61" t="s">
        <v>161</v>
      </c>
      <c r="B59" s="61" t="s">
        <v>161</v>
      </c>
      <c r="C59" s="61" t="s">
        <v>201</v>
      </c>
      <c r="D59" s="139" t="s">
        <v>425</v>
      </c>
      <c r="E59" s="139"/>
      <c r="F59" s="139"/>
      <c r="G59" s="139"/>
      <c r="H59" s="85">
        <v>0</v>
      </c>
      <c r="I59" s="85">
        <v>0</v>
      </c>
      <c r="J59" s="85">
        <v>0</v>
      </c>
      <c r="K59" s="85">
        <v>237598.05345657998</v>
      </c>
      <c r="L59" s="62">
        <f t="shared" si="2"/>
        <v>-237598.05345657998</v>
      </c>
      <c r="M59" s="108">
        <f t="shared" si="1"/>
        <v>0</v>
      </c>
    </row>
    <row r="60" spans="1:13" ht="11.25" customHeight="1" x14ac:dyDescent="0.2">
      <c r="A60" s="61" t="s">
        <v>161</v>
      </c>
      <c r="B60" s="61" t="s">
        <v>161</v>
      </c>
      <c r="C60" s="61" t="s">
        <v>202</v>
      </c>
      <c r="D60" s="139" t="s">
        <v>426</v>
      </c>
      <c r="E60" s="139"/>
      <c r="F60" s="139"/>
      <c r="G60" s="139"/>
      <c r="H60" s="85">
        <v>29280097.362505</v>
      </c>
      <c r="I60" s="85">
        <v>0</v>
      </c>
      <c r="J60" s="85">
        <v>29280097.362505</v>
      </c>
      <c r="K60" s="85">
        <v>96344.8</v>
      </c>
      <c r="L60" s="62">
        <f t="shared" si="2"/>
        <v>29183752.562504999</v>
      </c>
      <c r="M60" s="108">
        <f t="shared" si="1"/>
        <v>0.32904535393852741</v>
      </c>
    </row>
    <row r="61" spans="1:13" x14ac:dyDescent="0.2">
      <c r="A61" s="61"/>
      <c r="B61" s="61"/>
      <c r="C61" s="61"/>
      <c r="D61" s="61"/>
      <c r="H61" s="84"/>
      <c r="I61" s="84"/>
      <c r="J61" s="84"/>
      <c r="K61" s="84"/>
      <c r="L61" s="62"/>
      <c r="M61" s="108"/>
    </row>
    <row r="62" spans="1:13" x14ac:dyDescent="0.2">
      <c r="A62" s="134" t="s">
        <v>203</v>
      </c>
      <c r="B62" s="140"/>
      <c r="C62" s="140"/>
      <c r="D62" s="140"/>
      <c r="E62" s="140"/>
      <c r="F62" s="140"/>
      <c r="G62" s="140"/>
      <c r="H62" s="84">
        <v>4031689.8533089999</v>
      </c>
      <c r="I62" s="84">
        <v>0</v>
      </c>
      <c r="J62" s="84">
        <v>4031689.8533089999</v>
      </c>
      <c r="K62" s="84">
        <v>571754.21539764001</v>
      </c>
      <c r="L62" s="58">
        <f>+J62-K62</f>
        <v>3459935.6379113598</v>
      </c>
      <c r="M62" s="59">
        <f t="shared" si="1"/>
        <v>14.181502947910889</v>
      </c>
    </row>
    <row r="63" spans="1:13" x14ac:dyDescent="0.2">
      <c r="A63" s="65" t="s">
        <v>161</v>
      </c>
      <c r="B63" s="65" t="s">
        <v>161</v>
      </c>
      <c r="C63" s="65" t="s">
        <v>161</v>
      </c>
      <c r="D63" s="142" t="s">
        <v>167</v>
      </c>
      <c r="E63" s="142"/>
      <c r="F63" s="142" t="s">
        <v>80</v>
      </c>
      <c r="G63" s="142"/>
      <c r="H63" s="85">
        <v>3941689.8533089999</v>
      </c>
      <c r="I63" s="85">
        <v>0</v>
      </c>
      <c r="J63" s="85">
        <v>3941689.8533089999</v>
      </c>
      <c r="K63" s="85">
        <v>557484.90549964004</v>
      </c>
      <c r="L63" s="66">
        <f>+J63-K63</f>
        <v>3384204.94780936</v>
      </c>
      <c r="M63" s="109">
        <f t="shared" si="1"/>
        <v>14.143297069190726</v>
      </c>
    </row>
    <row r="64" spans="1:13" x14ac:dyDescent="0.2">
      <c r="A64" s="65" t="s">
        <v>161</v>
      </c>
      <c r="B64" s="65" t="s">
        <v>161</v>
      </c>
      <c r="C64" s="65" t="s">
        <v>161</v>
      </c>
      <c r="D64" s="142" t="s">
        <v>173</v>
      </c>
      <c r="E64" s="142"/>
      <c r="F64" s="142" t="s">
        <v>298</v>
      </c>
      <c r="G64" s="142"/>
      <c r="H64" s="85">
        <v>90000</v>
      </c>
      <c r="I64" s="85">
        <v>0</v>
      </c>
      <c r="J64" s="85">
        <v>90000</v>
      </c>
      <c r="K64" s="85">
        <v>14269.309898</v>
      </c>
      <c r="L64" s="66">
        <f>+J64-K64</f>
        <v>75730.690101999993</v>
      </c>
      <c r="M64" s="109">
        <f t="shared" si="1"/>
        <v>15.854788775555557</v>
      </c>
    </row>
    <row r="65" spans="1:13" x14ac:dyDescent="0.2">
      <c r="A65" s="65"/>
      <c r="B65" s="65"/>
      <c r="C65" s="65"/>
      <c r="D65" s="65"/>
      <c r="E65" s="65"/>
      <c r="F65" s="65"/>
      <c r="G65" s="65"/>
      <c r="H65" s="84"/>
      <c r="I65" s="84"/>
      <c r="J65" s="84"/>
      <c r="K65" s="84"/>
      <c r="L65" s="66"/>
      <c r="M65" s="109">
        <f t="shared" si="1"/>
        <v>0</v>
      </c>
    </row>
    <row r="66" spans="1:13" x14ac:dyDescent="0.2">
      <c r="A66" s="134" t="s">
        <v>204</v>
      </c>
      <c r="B66" s="140"/>
      <c r="C66" s="140"/>
      <c r="D66" s="140"/>
      <c r="E66" s="140"/>
      <c r="F66" s="140"/>
      <c r="G66" s="140"/>
      <c r="H66" s="84">
        <v>18119471.887410998</v>
      </c>
      <c r="I66" s="84">
        <v>0</v>
      </c>
      <c r="J66" s="84">
        <v>18119471.887410998</v>
      </c>
      <c r="K66" s="84">
        <v>2971535.7086746288</v>
      </c>
      <c r="L66" s="58">
        <f t="shared" ref="L66:L115" si="3">+J66-K66</f>
        <v>15147936.17873637</v>
      </c>
      <c r="M66" s="59">
        <f t="shared" si="1"/>
        <v>16.399681663675779</v>
      </c>
    </row>
    <row r="67" spans="1:13" s="67" customFormat="1" x14ac:dyDescent="0.2">
      <c r="A67" s="65" t="s">
        <v>161</v>
      </c>
      <c r="B67" s="65" t="s">
        <v>161</v>
      </c>
      <c r="C67" s="65" t="s">
        <v>161</v>
      </c>
      <c r="D67" s="142" t="s">
        <v>173</v>
      </c>
      <c r="E67" s="142"/>
      <c r="F67" s="142" t="s">
        <v>299</v>
      </c>
      <c r="G67" s="142"/>
      <c r="H67" s="85">
        <v>1332930</v>
      </c>
      <c r="I67" s="85">
        <v>0</v>
      </c>
      <c r="J67" s="85">
        <v>1332930</v>
      </c>
      <c r="K67" s="85">
        <v>12264.862745</v>
      </c>
      <c r="L67" s="66">
        <f t="shared" si="3"/>
        <v>1320665.137255</v>
      </c>
      <c r="M67" s="109">
        <f t="shared" si="1"/>
        <v>0.92014304914736711</v>
      </c>
    </row>
    <row r="68" spans="1:13" s="67" customFormat="1" x14ac:dyDescent="0.2">
      <c r="A68" s="65" t="s">
        <v>161</v>
      </c>
      <c r="B68" s="65" t="s">
        <v>161</v>
      </c>
      <c r="C68" s="65" t="s">
        <v>161</v>
      </c>
      <c r="D68" s="142" t="s">
        <v>174</v>
      </c>
      <c r="E68" s="142"/>
      <c r="F68" s="142" t="s">
        <v>300</v>
      </c>
      <c r="G68" s="142"/>
      <c r="H68" s="85">
        <v>75345.16</v>
      </c>
      <c r="I68" s="85">
        <v>0</v>
      </c>
      <c r="J68" s="85">
        <v>75345.16</v>
      </c>
      <c r="K68" s="85">
        <v>0</v>
      </c>
      <c r="L68" s="66">
        <f t="shared" si="3"/>
        <v>75345.16</v>
      </c>
      <c r="M68" s="109">
        <f t="shared" si="1"/>
        <v>0</v>
      </c>
    </row>
    <row r="69" spans="1:13" s="67" customFormat="1" x14ac:dyDescent="0.2">
      <c r="A69" s="65" t="s">
        <v>161</v>
      </c>
      <c r="B69" s="65" t="s">
        <v>161</v>
      </c>
      <c r="C69" s="65" t="s">
        <v>161</v>
      </c>
      <c r="D69" s="142" t="s">
        <v>178</v>
      </c>
      <c r="E69" s="142"/>
      <c r="F69" s="142" t="s">
        <v>301</v>
      </c>
      <c r="G69" s="142"/>
      <c r="H69" s="85">
        <v>1185286.199304</v>
      </c>
      <c r="I69" s="85">
        <v>0</v>
      </c>
      <c r="J69" s="85">
        <v>1185286.199304</v>
      </c>
      <c r="K69" s="85">
        <v>210140.53147374999</v>
      </c>
      <c r="L69" s="66">
        <f t="shared" si="3"/>
        <v>975145.66783024999</v>
      </c>
      <c r="M69" s="109">
        <f t="shared" si="1"/>
        <v>17.729096280471712</v>
      </c>
    </row>
    <row r="70" spans="1:13" s="67" customFormat="1" x14ac:dyDescent="0.2">
      <c r="A70" s="65" t="s">
        <v>161</v>
      </c>
      <c r="B70" s="65" t="s">
        <v>161</v>
      </c>
      <c r="C70" s="65" t="s">
        <v>161</v>
      </c>
      <c r="D70" s="142" t="s">
        <v>170</v>
      </c>
      <c r="E70" s="142"/>
      <c r="F70" s="142" t="s">
        <v>429</v>
      </c>
      <c r="G70" s="142"/>
      <c r="H70" s="85">
        <v>5943</v>
      </c>
      <c r="I70" s="85">
        <v>0</v>
      </c>
      <c r="J70" s="85">
        <v>5943</v>
      </c>
      <c r="K70" s="85">
        <v>5474.5363740000003</v>
      </c>
      <c r="L70" s="66">
        <f t="shared" si="3"/>
        <v>468.46362599999975</v>
      </c>
      <c r="M70" s="109">
        <f>IFERROR(IF(J70&gt;0,+(K70/J70)*100,0),0)</f>
        <v>92.117388086824832</v>
      </c>
    </row>
    <row r="71" spans="1:13" s="67" customFormat="1" x14ac:dyDescent="0.2">
      <c r="A71" s="65" t="s">
        <v>161</v>
      </c>
      <c r="B71" s="65" t="s">
        <v>161</v>
      </c>
      <c r="C71" s="65" t="s">
        <v>161</v>
      </c>
      <c r="D71" s="142" t="s">
        <v>205</v>
      </c>
      <c r="E71" s="142"/>
      <c r="F71" s="142" t="s">
        <v>302</v>
      </c>
      <c r="G71" s="142"/>
      <c r="H71" s="85">
        <v>37321.851000000002</v>
      </c>
      <c r="I71" s="85">
        <v>0</v>
      </c>
      <c r="J71" s="85">
        <v>37321.851000000002</v>
      </c>
      <c r="K71" s="85">
        <v>4719.1157530600003</v>
      </c>
      <c r="L71" s="66">
        <f t="shared" si="3"/>
        <v>32602.735246940003</v>
      </c>
      <c r="M71" s="109">
        <f t="shared" si="1"/>
        <v>12.644377560641351</v>
      </c>
    </row>
    <row r="72" spans="1:13" s="67" customFormat="1" x14ac:dyDescent="0.2">
      <c r="A72" s="65" t="s">
        <v>161</v>
      </c>
      <c r="B72" s="65" t="s">
        <v>161</v>
      </c>
      <c r="C72" s="65" t="s">
        <v>161</v>
      </c>
      <c r="D72" s="142" t="s">
        <v>179</v>
      </c>
      <c r="E72" s="142"/>
      <c r="F72" s="142" t="s">
        <v>303</v>
      </c>
      <c r="G72" s="142"/>
      <c r="H72" s="85">
        <v>527584.13517000002</v>
      </c>
      <c r="I72" s="85">
        <v>0</v>
      </c>
      <c r="J72" s="85">
        <v>527584.13517000002</v>
      </c>
      <c r="K72" s="85">
        <v>120003.02631152001</v>
      </c>
      <c r="L72" s="66">
        <f t="shared" si="3"/>
        <v>407581.10885848</v>
      </c>
      <c r="M72" s="109">
        <f t="shared" si="1"/>
        <v>22.745760971916301</v>
      </c>
    </row>
    <row r="73" spans="1:13" s="67" customFormat="1" x14ac:dyDescent="0.2">
      <c r="A73" s="65" t="s">
        <v>161</v>
      </c>
      <c r="B73" s="65" t="s">
        <v>161</v>
      </c>
      <c r="C73" s="65" t="s">
        <v>161</v>
      </c>
      <c r="D73" s="142" t="s">
        <v>180</v>
      </c>
      <c r="E73" s="142"/>
      <c r="F73" s="142" t="s">
        <v>304</v>
      </c>
      <c r="G73" s="142"/>
      <c r="H73" s="85">
        <v>173601</v>
      </c>
      <c r="I73" s="85">
        <v>0</v>
      </c>
      <c r="J73" s="85">
        <v>173601</v>
      </c>
      <c r="K73" s="85">
        <v>41556.711772660004</v>
      </c>
      <c r="L73" s="66">
        <f t="shared" si="3"/>
        <v>132044.28822734</v>
      </c>
      <c r="M73" s="109">
        <f t="shared" si="1"/>
        <v>23.938060133674348</v>
      </c>
    </row>
    <row r="74" spans="1:13" s="67" customFormat="1" x14ac:dyDescent="0.2">
      <c r="A74" s="65" t="s">
        <v>161</v>
      </c>
      <c r="B74" s="65" t="s">
        <v>161</v>
      </c>
      <c r="C74" s="65" t="s">
        <v>161</v>
      </c>
      <c r="D74" s="142" t="s">
        <v>181</v>
      </c>
      <c r="E74" s="142"/>
      <c r="F74" s="142" t="s">
        <v>430</v>
      </c>
      <c r="G74" s="142"/>
      <c r="H74" s="85">
        <v>0</v>
      </c>
      <c r="I74" s="85">
        <v>0</v>
      </c>
      <c r="J74" s="85">
        <v>0</v>
      </c>
      <c r="K74" s="85">
        <v>3.3500000000000005E-20</v>
      </c>
      <c r="L74" s="66">
        <f t="shared" si="3"/>
        <v>-3.3500000000000005E-20</v>
      </c>
      <c r="M74" s="109">
        <f t="shared" si="1"/>
        <v>0</v>
      </c>
    </row>
    <row r="75" spans="1:13" s="67" customFormat="1" x14ac:dyDescent="0.2">
      <c r="A75" s="65" t="s">
        <v>161</v>
      </c>
      <c r="B75" s="65" t="s">
        <v>161</v>
      </c>
      <c r="C75" s="65" t="s">
        <v>161</v>
      </c>
      <c r="D75" s="142" t="s">
        <v>183</v>
      </c>
      <c r="E75" s="142"/>
      <c r="F75" s="142" t="s">
        <v>431</v>
      </c>
      <c r="G75" s="142"/>
      <c r="H75" s="85">
        <v>498459</v>
      </c>
      <c r="I75" s="85">
        <v>0</v>
      </c>
      <c r="J75" s="85">
        <v>498459</v>
      </c>
      <c r="K75" s="85">
        <v>66468.295359480006</v>
      </c>
      <c r="L75" s="66">
        <f t="shared" si="3"/>
        <v>431990.70464051998</v>
      </c>
      <c r="M75" s="109">
        <f t="shared" si="1"/>
        <v>13.334756792329964</v>
      </c>
    </row>
    <row r="76" spans="1:13" s="67" customFormat="1" x14ac:dyDescent="0.2">
      <c r="A76" s="65" t="s">
        <v>161</v>
      </c>
      <c r="B76" s="65" t="s">
        <v>161</v>
      </c>
      <c r="C76" s="65" t="s">
        <v>161</v>
      </c>
      <c r="D76" s="142" t="s">
        <v>206</v>
      </c>
      <c r="E76" s="142"/>
      <c r="F76" s="142" t="s">
        <v>432</v>
      </c>
      <c r="G76" s="142"/>
      <c r="H76" s="85">
        <v>3119350.2880000002</v>
      </c>
      <c r="I76" s="85">
        <v>0</v>
      </c>
      <c r="J76" s="85">
        <v>3119350.2880000002</v>
      </c>
      <c r="K76" s="85">
        <v>717766.19825590006</v>
      </c>
      <c r="L76" s="66">
        <f t="shared" si="3"/>
        <v>2401584.0897441003</v>
      </c>
      <c r="M76" s="109">
        <f t="shared" si="1"/>
        <v>23.010118517856561</v>
      </c>
    </row>
    <row r="77" spans="1:13" s="67" customFormat="1" x14ac:dyDescent="0.2">
      <c r="A77" s="65" t="s">
        <v>161</v>
      </c>
      <c r="B77" s="65" t="s">
        <v>161</v>
      </c>
      <c r="C77" s="65" t="s">
        <v>161</v>
      </c>
      <c r="D77" s="142" t="s">
        <v>207</v>
      </c>
      <c r="E77" s="142"/>
      <c r="F77" s="142" t="s">
        <v>71</v>
      </c>
      <c r="G77" s="142"/>
      <c r="H77" s="85">
        <v>2349287.864112</v>
      </c>
      <c r="I77" s="85">
        <v>0</v>
      </c>
      <c r="J77" s="85">
        <v>2349287.864112</v>
      </c>
      <c r="K77" s="85">
        <v>365485.89136508002</v>
      </c>
      <c r="L77" s="66">
        <f t="shared" si="3"/>
        <v>1983801.9727469198</v>
      </c>
      <c r="M77" s="109">
        <f t="shared" si="1"/>
        <v>15.557305554090917</v>
      </c>
    </row>
    <row r="78" spans="1:13" s="67" customFormat="1" x14ac:dyDescent="0.2">
      <c r="A78" s="65" t="s">
        <v>161</v>
      </c>
      <c r="B78" s="65" t="s">
        <v>161</v>
      </c>
      <c r="C78" s="65" t="s">
        <v>161</v>
      </c>
      <c r="D78" s="142" t="s">
        <v>208</v>
      </c>
      <c r="E78" s="142"/>
      <c r="F78" s="142" t="s">
        <v>433</v>
      </c>
      <c r="G78" s="142"/>
      <c r="H78" s="85">
        <v>43768.1</v>
      </c>
      <c r="I78" s="85">
        <v>0</v>
      </c>
      <c r="J78" s="85">
        <v>43768.1</v>
      </c>
      <c r="K78" s="85">
        <v>3179.1323010000001</v>
      </c>
      <c r="L78" s="66">
        <f t="shared" si="3"/>
        <v>40588.967699000001</v>
      </c>
      <c r="M78" s="109">
        <f t="shared" ref="M78:M153" si="4">IFERROR(IF(J78&gt;0,+(K78/J78)*100,0),0)</f>
        <v>7.2635830684905214</v>
      </c>
    </row>
    <row r="79" spans="1:13" s="67" customFormat="1" x14ac:dyDescent="0.2">
      <c r="A79" s="65" t="s">
        <v>161</v>
      </c>
      <c r="B79" s="65" t="s">
        <v>161</v>
      </c>
      <c r="C79" s="65" t="s">
        <v>161</v>
      </c>
      <c r="D79" s="142" t="s">
        <v>209</v>
      </c>
      <c r="E79" s="142"/>
      <c r="F79" s="142" t="s">
        <v>434</v>
      </c>
      <c r="G79" s="142"/>
      <c r="H79" s="85">
        <v>33480.400000000001</v>
      </c>
      <c r="I79" s="85">
        <v>0</v>
      </c>
      <c r="J79" s="85">
        <v>33480.400000000001</v>
      </c>
      <c r="K79" s="85">
        <v>14577.508079180001</v>
      </c>
      <c r="L79" s="66">
        <f t="shared" si="3"/>
        <v>18902.891920820002</v>
      </c>
      <c r="M79" s="109">
        <f t="shared" si="4"/>
        <v>43.540423887349014</v>
      </c>
    </row>
    <row r="80" spans="1:13" s="67" customFormat="1" x14ac:dyDescent="0.2">
      <c r="A80" s="65" t="s">
        <v>161</v>
      </c>
      <c r="B80" s="65" t="s">
        <v>161</v>
      </c>
      <c r="C80" s="65" t="s">
        <v>161</v>
      </c>
      <c r="D80" s="142" t="s">
        <v>210</v>
      </c>
      <c r="E80" s="142"/>
      <c r="F80" s="142" t="s">
        <v>435</v>
      </c>
      <c r="G80" s="142"/>
      <c r="H80" s="85">
        <v>619</v>
      </c>
      <c r="I80" s="85">
        <v>0</v>
      </c>
      <c r="J80" s="85">
        <v>619</v>
      </c>
      <c r="K80" s="85">
        <v>1.7451494599999999</v>
      </c>
      <c r="L80" s="66">
        <f t="shared" si="3"/>
        <v>617.25485054000001</v>
      </c>
      <c r="M80" s="109">
        <f t="shared" si="4"/>
        <v>0.28193044588045235</v>
      </c>
    </row>
    <row r="81" spans="1:13" s="67" customFormat="1" x14ac:dyDescent="0.2">
      <c r="A81" s="65" t="s">
        <v>161</v>
      </c>
      <c r="B81" s="65" t="s">
        <v>161</v>
      </c>
      <c r="C81" s="65" t="s">
        <v>161</v>
      </c>
      <c r="D81" s="142" t="s">
        <v>211</v>
      </c>
      <c r="E81" s="142"/>
      <c r="F81" s="142" t="s">
        <v>305</v>
      </c>
      <c r="G81" s="142"/>
      <c r="H81" s="85">
        <v>1660618</v>
      </c>
      <c r="I81" s="85">
        <v>0</v>
      </c>
      <c r="J81" s="85">
        <v>1660618</v>
      </c>
      <c r="K81" s="85">
        <v>189459.31544017998</v>
      </c>
      <c r="L81" s="66">
        <f t="shared" si="3"/>
        <v>1471158.68455982</v>
      </c>
      <c r="M81" s="109">
        <f t="shared" si="4"/>
        <v>11.408964339792774</v>
      </c>
    </row>
    <row r="82" spans="1:13" s="67" customFormat="1" x14ac:dyDescent="0.2">
      <c r="A82" s="65" t="s">
        <v>161</v>
      </c>
      <c r="B82" s="65" t="s">
        <v>161</v>
      </c>
      <c r="C82" s="65" t="s">
        <v>161</v>
      </c>
      <c r="D82" s="142" t="s">
        <v>212</v>
      </c>
      <c r="E82" s="142"/>
      <c r="F82" s="142" t="s">
        <v>436</v>
      </c>
      <c r="G82" s="142"/>
      <c r="H82" s="85">
        <v>1542617</v>
      </c>
      <c r="I82" s="85">
        <v>0</v>
      </c>
      <c r="J82" s="85">
        <v>1542617</v>
      </c>
      <c r="K82" s="85">
        <v>257715.72426991002</v>
      </c>
      <c r="L82" s="66">
        <f t="shared" si="3"/>
        <v>1284901.27573009</v>
      </c>
      <c r="M82" s="109">
        <f t="shared" si="4"/>
        <v>16.706397263216342</v>
      </c>
    </row>
    <row r="83" spans="1:13" s="67" customFormat="1" x14ac:dyDescent="0.2">
      <c r="A83" s="65" t="s">
        <v>161</v>
      </c>
      <c r="B83" s="65" t="s">
        <v>161</v>
      </c>
      <c r="C83" s="65" t="s">
        <v>161</v>
      </c>
      <c r="D83" s="142" t="s">
        <v>213</v>
      </c>
      <c r="E83" s="142"/>
      <c r="F83" s="142" t="s">
        <v>306</v>
      </c>
      <c r="G83" s="142"/>
      <c r="H83" s="85">
        <v>121360.88</v>
      </c>
      <c r="I83" s="85">
        <v>0</v>
      </c>
      <c r="J83" s="85">
        <v>121360.88</v>
      </c>
      <c r="K83" s="85">
        <v>16531.775538000002</v>
      </c>
      <c r="L83" s="66">
        <f t="shared" si="3"/>
        <v>104829.104462</v>
      </c>
      <c r="M83" s="109">
        <f t="shared" si="4"/>
        <v>13.62199708670537</v>
      </c>
    </row>
    <row r="84" spans="1:13" s="67" customFormat="1" x14ac:dyDescent="0.2">
      <c r="A84" s="65" t="s">
        <v>161</v>
      </c>
      <c r="B84" s="65" t="s">
        <v>161</v>
      </c>
      <c r="C84" s="65" t="s">
        <v>161</v>
      </c>
      <c r="D84" s="142" t="s">
        <v>214</v>
      </c>
      <c r="E84" s="142"/>
      <c r="F84" s="142" t="s">
        <v>307</v>
      </c>
      <c r="G84" s="142"/>
      <c r="H84" s="85">
        <v>37538.451000000001</v>
      </c>
      <c r="I84" s="85">
        <v>0</v>
      </c>
      <c r="J84" s="85">
        <v>37538.451000000001</v>
      </c>
      <c r="K84" s="85">
        <v>0</v>
      </c>
      <c r="L84" s="66">
        <f t="shared" si="3"/>
        <v>37538.451000000001</v>
      </c>
      <c r="M84" s="109">
        <f t="shared" si="4"/>
        <v>0</v>
      </c>
    </row>
    <row r="85" spans="1:13" s="67" customFormat="1" x14ac:dyDescent="0.2">
      <c r="A85" s="65" t="s">
        <v>161</v>
      </c>
      <c r="B85" s="65" t="s">
        <v>161</v>
      </c>
      <c r="C85" s="65" t="s">
        <v>161</v>
      </c>
      <c r="D85" s="142" t="s">
        <v>215</v>
      </c>
      <c r="E85" s="142"/>
      <c r="F85" s="142" t="s">
        <v>437</v>
      </c>
      <c r="G85" s="142"/>
      <c r="H85" s="85">
        <v>164000</v>
      </c>
      <c r="I85" s="85">
        <v>0</v>
      </c>
      <c r="J85" s="85">
        <v>164000</v>
      </c>
      <c r="K85" s="85">
        <v>2671.4669809499997</v>
      </c>
      <c r="L85" s="66">
        <f t="shared" si="3"/>
        <v>161328.53301905</v>
      </c>
      <c r="M85" s="109">
        <f t="shared" si="4"/>
        <v>1.6289432810670728</v>
      </c>
    </row>
    <row r="86" spans="1:13" s="67" customFormat="1" x14ac:dyDescent="0.2">
      <c r="A86" s="65" t="s">
        <v>161</v>
      </c>
      <c r="B86" s="65" t="s">
        <v>161</v>
      </c>
      <c r="C86" s="65" t="s">
        <v>161</v>
      </c>
      <c r="D86" s="142" t="s">
        <v>216</v>
      </c>
      <c r="E86" s="142"/>
      <c r="F86" s="142" t="s">
        <v>438</v>
      </c>
      <c r="G86" s="142"/>
      <c r="H86" s="85">
        <v>727000.04520000005</v>
      </c>
      <c r="I86" s="85">
        <v>0</v>
      </c>
      <c r="J86" s="85">
        <v>727000.04520000005</v>
      </c>
      <c r="K86" s="85">
        <v>125744.55916216</v>
      </c>
      <c r="L86" s="66">
        <f t="shared" si="3"/>
        <v>601255.48603784002</v>
      </c>
      <c r="M86" s="109">
        <f t="shared" si="4"/>
        <v>17.296361945557688</v>
      </c>
    </row>
    <row r="87" spans="1:13" s="67" customFormat="1" x14ac:dyDescent="0.2">
      <c r="A87" s="65" t="s">
        <v>161</v>
      </c>
      <c r="B87" s="65" t="s">
        <v>161</v>
      </c>
      <c r="C87" s="65" t="s">
        <v>161</v>
      </c>
      <c r="D87" s="142" t="s">
        <v>217</v>
      </c>
      <c r="E87" s="142"/>
      <c r="F87" s="142" t="s">
        <v>308</v>
      </c>
      <c r="G87" s="142"/>
      <c r="H87" s="85">
        <v>35629</v>
      </c>
      <c r="I87" s="85">
        <v>0</v>
      </c>
      <c r="J87" s="85">
        <v>35629</v>
      </c>
      <c r="K87" s="85">
        <v>6089.6141671000005</v>
      </c>
      <c r="L87" s="66">
        <f t="shared" si="3"/>
        <v>29539.3858329</v>
      </c>
      <c r="M87" s="109">
        <f t="shared" si="4"/>
        <v>17.091734730416235</v>
      </c>
    </row>
    <row r="88" spans="1:13" s="67" customFormat="1" x14ac:dyDescent="0.2">
      <c r="A88" s="65" t="s">
        <v>161</v>
      </c>
      <c r="B88" s="65" t="s">
        <v>161</v>
      </c>
      <c r="C88" s="65" t="s">
        <v>161</v>
      </c>
      <c r="D88" s="142" t="s">
        <v>218</v>
      </c>
      <c r="E88" s="142"/>
      <c r="F88" s="142" t="s">
        <v>439</v>
      </c>
      <c r="G88" s="142"/>
      <c r="H88" s="85">
        <v>21612.705000000002</v>
      </c>
      <c r="I88" s="85">
        <v>0</v>
      </c>
      <c r="J88" s="85">
        <v>21612.705000000002</v>
      </c>
      <c r="K88" s="85">
        <v>0</v>
      </c>
      <c r="L88" s="66">
        <f t="shared" si="3"/>
        <v>21612.705000000002</v>
      </c>
      <c r="M88" s="109">
        <f t="shared" si="4"/>
        <v>0</v>
      </c>
    </row>
    <row r="89" spans="1:13" s="67" customFormat="1" x14ac:dyDescent="0.2">
      <c r="A89" s="65" t="s">
        <v>161</v>
      </c>
      <c r="B89" s="65" t="s">
        <v>161</v>
      </c>
      <c r="C89" s="65" t="s">
        <v>161</v>
      </c>
      <c r="D89" s="142" t="s">
        <v>219</v>
      </c>
      <c r="E89" s="142"/>
      <c r="F89" s="142" t="s">
        <v>440</v>
      </c>
      <c r="G89" s="142"/>
      <c r="H89" s="85">
        <v>34516.814136000001</v>
      </c>
      <c r="I89" s="85">
        <v>0</v>
      </c>
      <c r="J89" s="85">
        <v>34516.814136000001</v>
      </c>
      <c r="K89" s="85">
        <v>4787.8855110499999</v>
      </c>
      <c r="L89" s="66">
        <f t="shared" si="3"/>
        <v>29728.92862495</v>
      </c>
      <c r="M89" s="109">
        <f t="shared" si="4"/>
        <v>13.871168677923782</v>
      </c>
    </row>
    <row r="90" spans="1:13" s="67" customFormat="1" x14ac:dyDescent="0.2">
      <c r="A90" s="65" t="s">
        <v>161</v>
      </c>
      <c r="B90" s="65" t="s">
        <v>161</v>
      </c>
      <c r="C90" s="65" t="s">
        <v>161</v>
      </c>
      <c r="D90" s="142" t="s">
        <v>220</v>
      </c>
      <c r="E90" s="142"/>
      <c r="F90" s="142" t="s">
        <v>441</v>
      </c>
      <c r="G90" s="142"/>
      <c r="H90" s="85">
        <v>375000</v>
      </c>
      <c r="I90" s="85">
        <v>0</v>
      </c>
      <c r="J90" s="85">
        <v>375000</v>
      </c>
      <c r="K90" s="85">
        <v>53.311999999999998</v>
      </c>
      <c r="L90" s="66">
        <f t="shared" si="3"/>
        <v>374946.68800000002</v>
      </c>
      <c r="M90" s="109">
        <f t="shared" si="4"/>
        <v>1.4216533333333333E-2</v>
      </c>
    </row>
    <row r="91" spans="1:13" s="67" customFormat="1" x14ac:dyDescent="0.2">
      <c r="A91" s="65" t="s">
        <v>161</v>
      </c>
      <c r="B91" s="65" t="s">
        <v>161</v>
      </c>
      <c r="C91" s="65" t="s">
        <v>161</v>
      </c>
      <c r="D91" s="142" t="s">
        <v>221</v>
      </c>
      <c r="E91" s="142"/>
      <c r="F91" s="142" t="s">
        <v>76</v>
      </c>
      <c r="G91" s="142"/>
      <c r="H91" s="85">
        <v>378586</v>
      </c>
      <c r="I91" s="85">
        <v>0</v>
      </c>
      <c r="J91" s="85">
        <v>378586</v>
      </c>
      <c r="K91" s="85">
        <v>103964.51083134</v>
      </c>
      <c r="L91" s="66">
        <f t="shared" si="3"/>
        <v>274621.48916866002</v>
      </c>
      <c r="M91" s="109">
        <f t="shared" si="4"/>
        <v>27.461266616129492</v>
      </c>
    </row>
    <row r="92" spans="1:13" s="67" customFormat="1" x14ac:dyDescent="0.2">
      <c r="A92" s="65" t="s">
        <v>161</v>
      </c>
      <c r="B92" s="65" t="s">
        <v>161</v>
      </c>
      <c r="C92" s="65" t="s">
        <v>161</v>
      </c>
      <c r="D92" s="142" t="s">
        <v>222</v>
      </c>
      <c r="E92" s="142"/>
      <c r="F92" s="142" t="s">
        <v>442</v>
      </c>
      <c r="G92" s="142"/>
      <c r="H92" s="85">
        <v>74200</v>
      </c>
      <c r="I92" s="85">
        <v>0</v>
      </c>
      <c r="J92" s="85">
        <v>74200</v>
      </c>
      <c r="K92" s="85">
        <v>35636.513318699996</v>
      </c>
      <c r="L92" s="66">
        <f t="shared" si="3"/>
        <v>38563.486681300004</v>
      </c>
      <c r="M92" s="109">
        <f t="shared" si="4"/>
        <v>48.02764598207547</v>
      </c>
    </row>
    <row r="93" spans="1:13" s="67" customFormat="1" x14ac:dyDescent="0.2">
      <c r="A93" s="65" t="s">
        <v>161</v>
      </c>
      <c r="B93" s="65" t="s">
        <v>161</v>
      </c>
      <c r="C93" s="65" t="s">
        <v>161</v>
      </c>
      <c r="D93" s="142" t="s">
        <v>223</v>
      </c>
      <c r="E93" s="142"/>
      <c r="F93" s="142" t="s">
        <v>443</v>
      </c>
      <c r="G93" s="142"/>
      <c r="H93" s="85">
        <v>2148.6859599999998</v>
      </c>
      <c r="I93" s="85">
        <v>0</v>
      </c>
      <c r="J93" s="85">
        <v>2148.6859599999998</v>
      </c>
      <c r="K93" s="85">
        <v>426.72590000000002</v>
      </c>
      <c r="L93" s="66">
        <f t="shared" si="3"/>
        <v>1721.9600599999999</v>
      </c>
      <c r="M93" s="109">
        <f t="shared" si="4"/>
        <v>19.85985425250324</v>
      </c>
    </row>
    <row r="94" spans="1:13" s="67" customFormat="1" x14ac:dyDescent="0.2">
      <c r="A94" s="65" t="s">
        <v>161</v>
      </c>
      <c r="B94" s="65" t="s">
        <v>161</v>
      </c>
      <c r="C94" s="65" t="s">
        <v>161</v>
      </c>
      <c r="D94" s="142" t="s">
        <v>224</v>
      </c>
      <c r="E94" s="142"/>
      <c r="F94" s="142" t="s">
        <v>309</v>
      </c>
      <c r="G94" s="142"/>
      <c r="H94" s="85">
        <v>240317</v>
      </c>
      <c r="I94" s="85">
        <v>0</v>
      </c>
      <c r="J94" s="85">
        <v>240317</v>
      </c>
      <c r="K94" s="85">
        <v>33588.049373130001</v>
      </c>
      <c r="L94" s="66">
        <f t="shared" si="3"/>
        <v>206728.95062687001</v>
      </c>
      <c r="M94" s="109">
        <f t="shared" si="4"/>
        <v>13.976559865981184</v>
      </c>
    </row>
    <row r="95" spans="1:13" s="67" customFormat="1" ht="21.75" customHeight="1" x14ac:dyDescent="0.2">
      <c r="A95" s="65" t="s">
        <v>161</v>
      </c>
      <c r="B95" s="65" t="s">
        <v>161</v>
      </c>
      <c r="C95" s="65" t="s">
        <v>161</v>
      </c>
      <c r="D95" s="142" t="s">
        <v>225</v>
      </c>
      <c r="E95" s="142"/>
      <c r="F95" s="142" t="s">
        <v>444</v>
      </c>
      <c r="G95" s="142"/>
      <c r="H95" s="85">
        <v>246276</v>
      </c>
      <c r="I95" s="85">
        <v>0</v>
      </c>
      <c r="J95" s="85">
        <v>246276</v>
      </c>
      <c r="K95" s="85">
        <v>39987.267099819997</v>
      </c>
      <c r="L95" s="66">
        <f t="shared" si="3"/>
        <v>206288.73290018001</v>
      </c>
      <c r="M95" s="109">
        <f t="shared" si="4"/>
        <v>16.236769762307329</v>
      </c>
    </row>
    <row r="96" spans="1:13" s="67" customFormat="1" x14ac:dyDescent="0.2">
      <c r="A96" s="65" t="s">
        <v>161</v>
      </c>
      <c r="B96" s="65" t="s">
        <v>161</v>
      </c>
      <c r="C96" s="65" t="s">
        <v>161</v>
      </c>
      <c r="D96" s="142" t="s">
        <v>226</v>
      </c>
      <c r="E96" s="142"/>
      <c r="F96" s="142" t="s">
        <v>445</v>
      </c>
      <c r="G96" s="142"/>
      <c r="H96" s="85">
        <v>45770.911212999999</v>
      </c>
      <c r="I96" s="85">
        <v>0</v>
      </c>
      <c r="J96" s="85">
        <v>45770.911212999999</v>
      </c>
      <c r="K96" s="85">
        <v>4898.8039648800004</v>
      </c>
      <c r="L96" s="66">
        <f t="shared" si="3"/>
        <v>40872.107248119995</v>
      </c>
      <c r="M96" s="109">
        <f t="shared" si="4"/>
        <v>10.702876204676972</v>
      </c>
    </row>
    <row r="97" spans="1:13" s="67" customFormat="1" x14ac:dyDescent="0.2">
      <c r="A97" s="65" t="s">
        <v>161</v>
      </c>
      <c r="B97" s="65" t="s">
        <v>161</v>
      </c>
      <c r="C97" s="65" t="s">
        <v>161</v>
      </c>
      <c r="D97" s="142" t="s">
        <v>227</v>
      </c>
      <c r="E97" s="142"/>
      <c r="F97" s="142" t="s">
        <v>310</v>
      </c>
      <c r="G97" s="142"/>
      <c r="H97" s="85">
        <v>0</v>
      </c>
      <c r="I97" s="85">
        <v>0</v>
      </c>
      <c r="J97" s="85">
        <v>0</v>
      </c>
      <c r="K97" s="85">
        <v>255875.064813</v>
      </c>
      <c r="L97" s="66">
        <f t="shared" si="3"/>
        <v>-255875.064813</v>
      </c>
      <c r="M97" s="109">
        <f t="shared" si="4"/>
        <v>0</v>
      </c>
    </row>
    <row r="98" spans="1:13" s="67" customFormat="1" x14ac:dyDescent="0.2">
      <c r="A98" s="65" t="s">
        <v>161</v>
      </c>
      <c r="B98" s="65" t="s">
        <v>161</v>
      </c>
      <c r="C98" s="65" t="s">
        <v>161</v>
      </c>
      <c r="D98" s="142" t="s">
        <v>228</v>
      </c>
      <c r="E98" s="142"/>
      <c r="F98" s="142" t="s">
        <v>446</v>
      </c>
      <c r="G98" s="142"/>
      <c r="H98" s="85">
        <v>261061.9172</v>
      </c>
      <c r="I98" s="85">
        <v>0</v>
      </c>
      <c r="J98" s="85">
        <v>261061.9172</v>
      </c>
      <c r="K98" s="85">
        <v>41269.292977410005</v>
      </c>
      <c r="L98" s="66">
        <f t="shared" si="3"/>
        <v>219792.62422259001</v>
      </c>
      <c r="M98" s="109">
        <f t="shared" si="4"/>
        <v>15.808239447576542</v>
      </c>
    </row>
    <row r="99" spans="1:13" s="67" customFormat="1" x14ac:dyDescent="0.2">
      <c r="A99" s="65" t="s">
        <v>161</v>
      </c>
      <c r="B99" s="65" t="s">
        <v>161</v>
      </c>
      <c r="C99" s="65" t="s">
        <v>161</v>
      </c>
      <c r="D99" s="142" t="s">
        <v>229</v>
      </c>
      <c r="E99" s="142"/>
      <c r="F99" s="142" t="s">
        <v>447</v>
      </c>
      <c r="G99" s="142"/>
      <c r="H99" s="85">
        <v>252</v>
      </c>
      <c r="I99" s="85">
        <v>0</v>
      </c>
      <c r="J99" s="85">
        <v>252</v>
      </c>
      <c r="K99" s="85">
        <v>0</v>
      </c>
      <c r="L99" s="66">
        <f t="shared" si="3"/>
        <v>252</v>
      </c>
      <c r="M99" s="109">
        <f t="shared" si="4"/>
        <v>0</v>
      </c>
    </row>
    <row r="100" spans="1:13" s="67" customFormat="1" x14ac:dyDescent="0.2">
      <c r="A100" s="65" t="s">
        <v>161</v>
      </c>
      <c r="B100" s="65" t="s">
        <v>161</v>
      </c>
      <c r="C100" s="65" t="s">
        <v>161</v>
      </c>
      <c r="D100" s="142" t="s">
        <v>230</v>
      </c>
      <c r="E100" s="142"/>
      <c r="F100" s="142" t="s">
        <v>448</v>
      </c>
      <c r="G100" s="142"/>
      <c r="H100" s="85">
        <v>642</v>
      </c>
      <c r="I100" s="85">
        <v>0</v>
      </c>
      <c r="J100" s="85">
        <v>642</v>
      </c>
      <c r="K100" s="85">
        <v>0</v>
      </c>
      <c r="L100" s="66">
        <f t="shared" si="3"/>
        <v>642</v>
      </c>
      <c r="M100" s="109">
        <f t="shared" si="4"/>
        <v>0</v>
      </c>
    </row>
    <row r="101" spans="1:13" s="67" customFormat="1" x14ac:dyDescent="0.2">
      <c r="A101" s="65" t="s">
        <v>161</v>
      </c>
      <c r="B101" s="65" t="s">
        <v>161</v>
      </c>
      <c r="C101" s="65" t="s">
        <v>161</v>
      </c>
      <c r="D101" s="142" t="s">
        <v>231</v>
      </c>
      <c r="E101" s="142"/>
      <c r="F101" s="142" t="s">
        <v>449</v>
      </c>
      <c r="G101" s="142"/>
      <c r="H101" s="85">
        <v>62178</v>
      </c>
      <c r="I101" s="85">
        <v>0</v>
      </c>
      <c r="J101" s="85">
        <v>62178</v>
      </c>
      <c r="K101" s="85">
        <v>14819.208866409999</v>
      </c>
      <c r="L101" s="66">
        <f t="shared" si="3"/>
        <v>47358.791133589999</v>
      </c>
      <c r="M101" s="109">
        <f t="shared" si="4"/>
        <v>23.833524504503199</v>
      </c>
    </row>
    <row r="102" spans="1:13" s="67" customFormat="1" x14ac:dyDescent="0.2">
      <c r="A102" s="65" t="s">
        <v>161</v>
      </c>
      <c r="B102" s="65" t="s">
        <v>161</v>
      </c>
      <c r="C102" s="65" t="s">
        <v>161</v>
      </c>
      <c r="D102" s="142" t="s">
        <v>232</v>
      </c>
      <c r="E102" s="142"/>
      <c r="F102" s="142" t="s">
        <v>450</v>
      </c>
      <c r="G102" s="142"/>
      <c r="H102" s="85">
        <v>222821</v>
      </c>
      <c r="I102" s="85">
        <v>0</v>
      </c>
      <c r="J102" s="85">
        <v>222821</v>
      </c>
      <c r="K102" s="85">
        <v>37160.429961809998</v>
      </c>
      <c r="L102" s="66">
        <f t="shared" si="3"/>
        <v>185660.57003819</v>
      </c>
      <c r="M102" s="109">
        <f t="shared" si="4"/>
        <v>16.677256614865744</v>
      </c>
    </row>
    <row r="103" spans="1:13" s="67" customFormat="1" x14ac:dyDescent="0.2">
      <c r="A103" s="65" t="s">
        <v>161</v>
      </c>
      <c r="B103" s="65" t="s">
        <v>161</v>
      </c>
      <c r="C103" s="65" t="s">
        <v>161</v>
      </c>
      <c r="D103" s="142" t="s">
        <v>233</v>
      </c>
      <c r="E103" s="142"/>
      <c r="F103" s="142" t="s">
        <v>451</v>
      </c>
      <c r="G103" s="142"/>
      <c r="H103" s="85">
        <v>41578</v>
      </c>
      <c r="I103" s="85">
        <v>0</v>
      </c>
      <c r="J103" s="85">
        <v>41578</v>
      </c>
      <c r="K103" s="85">
        <v>8553.4032769999994</v>
      </c>
      <c r="L103" s="66">
        <f t="shared" si="3"/>
        <v>33024.596723000002</v>
      </c>
      <c r="M103" s="109">
        <f t="shared" si="4"/>
        <v>20.571944963682714</v>
      </c>
    </row>
    <row r="104" spans="1:13" s="67" customFormat="1" ht="20.25" customHeight="1" x14ac:dyDescent="0.2">
      <c r="A104" s="65" t="s">
        <v>161</v>
      </c>
      <c r="B104" s="65" t="s">
        <v>161</v>
      </c>
      <c r="C104" s="65" t="s">
        <v>161</v>
      </c>
      <c r="D104" s="142" t="s">
        <v>234</v>
      </c>
      <c r="E104" s="142"/>
      <c r="F104" s="142" t="s">
        <v>452</v>
      </c>
      <c r="G104" s="142"/>
      <c r="H104" s="85">
        <v>818914.5</v>
      </c>
      <c r="I104" s="85">
        <v>0</v>
      </c>
      <c r="J104" s="85">
        <v>818914.5</v>
      </c>
      <c r="K104" s="85">
        <v>80098.740094259992</v>
      </c>
      <c r="L104" s="66">
        <f t="shared" si="3"/>
        <v>738815.75990574004</v>
      </c>
      <c r="M104" s="109">
        <f t="shared" si="4"/>
        <v>9.7810870480691197</v>
      </c>
    </row>
    <row r="105" spans="1:13" s="67" customFormat="1" x14ac:dyDescent="0.2">
      <c r="A105" s="65" t="s">
        <v>161</v>
      </c>
      <c r="B105" s="65" t="s">
        <v>161</v>
      </c>
      <c r="C105" s="65" t="s">
        <v>161</v>
      </c>
      <c r="D105" s="142" t="s">
        <v>235</v>
      </c>
      <c r="E105" s="142"/>
      <c r="F105" s="142" t="s">
        <v>453</v>
      </c>
      <c r="G105" s="142"/>
      <c r="H105" s="85">
        <v>0</v>
      </c>
      <c r="I105" s="85">
        <v>0</v>
      </c>
      <c r="J105" s="85">
        <v>0</v>
      </c>
      <c r="K105" s="85">
        <v>727.12598200000002</v>
      </c>
      <c r="L105" s="66">
        <f t="shared" si="3"/>
        <v>-727.12598200000002</v>
      </c>
      <c r="M105" s="109">
        <f t="shared" si="4"/>
        <v>0</v>
      </c>
    </row>
    <row r="106" spans="1:13" s="67" customFormat="1" x14ac:dyDescent="0.2">
      <c r="A106" s="65" t="s">
        <v>161</v>
      </c>
      <c r="B106" s="65" t="s">
        <v>161</v>
      </c>
      <c r="C106" s="65" t="s">
        <v>161</v>
      </c>
      <c r="D106" s="142" t="s">
        <v>236</v>
      </c>
      <c r="E106" s="142"/>
      <c r="F106" s="142" t="s">
        <v>454</v>
      </c>
      <c r="G106" s="142"/>
      <c r="H106" s="85">
        <v>71906</v>
      </c>
      <c r="I106" s="85">
        <v>0</v>
      </c>
      <c r="J106" s="85">
        <v>71906</v>
      </c>
      <c r="K106" s="85">
        <v>16407.0004434</v>
      </c>
      <c r="L106" s="66">
        <f t="shared" si="3"/>
        <v>55498.9995566</v>
      </c>
      <c r="M106" s="109">
        <f t="shared" si="4"/>
        <v>22.817289855366731</v>
      </c>
    </row>
    <row r="107" spans="1:13" s="67" customFormat="1" x14ac:dyDescent="0.2">
      <c r="A107" s="65" t="s">
        <v>161</v>
      </c>
      <c r="B107" s="65" t="s">
        <v>161</v>
      </c>
      <c r="C107" s="65" t="s">
        <v>161</v>
      </c>
      <c r="D107" s="142" t="s">
        <v>237</v>
      </c>
      <c r="E107" s="142"/>
      <c r="F107" s="142" t="s">
        <v>311</v>
      </c>
      <c r="G107" s="142"/>
      <c r="H107" s="85">
        <v>2385.6999999999998</v>
      </c>
      <c r="I107" s="85">
        <v>0</v>
      </c>
      <c r="J107" s="85">
        <v>2385.6999999999998</v>
      </c>
      <c r="K107" s="85">
        <v>0</v>
      </c>
      <c r="L107" s="66">
        <f t="shared" si="3"/>
        <v>2385.6999999999998</v>
      </c>
      <c r="M107" s="109">
        <f t="shared" si="4"/>
        <v>0</v>
      </c>
    </row>
    <row r="108" spans="1:13" s="67" customFormat="1" x14ac:dyDescent="0.2">
      <c r="A108" s="65" t="s">
        <v>161</v>
      </c>
      <c r="B108" s="65" t="s">
        <v>161</v>
      </c>
      <c r="C108" s="65" t="s">
        <v>161</v>
      </c>
      <c r="D108" s="142" t="s">
        <v>238</v>
      </c>
      <c r="E108" s="142"/>
      <c r="F108" s="142" t="s">
        <v>455</v>
      </c>
      <c r="G108" s="142"/>
      <c r="H108" s="85">
        <v>1249860.7350000001</v>
      </c>
      <c r="I108" s="85">
        <v>0</v>
      </c>
      <c r="J108" s="85">
        <v>1249860.7350000001</v>
      </c>
      <c r="K108" s="85">
        <v>0</v>
      </c>
      <c r="L108" s="66">
        <f t="shared" si="3"/>
        <v>1249860.7350000001</v>
      </c>
      <c r="M108" s="109">
        <f t="shared" si="4"/>
        <v>0</v>
      </c>
    </row>
    <row r="109" spans="1:13" s="67" customFormat="1" x14ac:dyDescent="0.2">
      <c r="A109" s="65" t="s">
        <v>161</v>
      </c>
      <c r="B109" s="65" t="s">
        <v>161</v>
      </c>
      <c r="C109" s="65" t="s">
        <v>161</v>
      </c>
      <c r="D109" s="142" t="s">
        <v>239</v>
      </c>
      <c r="E109" s="142"/>
      <c r="F109" s="142" t="s">
        <v>456</v>
      </c>
      <c r="G109" s="142"/>
      <c r="H109" s="85">
        <v>250000</v>
      </c>
      <c r="I109" s="85">
        <v>0</v>
      </c>
      <c r="J109" s="85">
        <v>250000</v>
      </c>
      <c r="K109" s="85">
        <v>122358.67780785001</v>
      </c>
      <c r="L109" s="66">
        <f t="shared" si="3"/>
        <v>127641.32219214999</v>
      </c>
      <c r="M109" s="109">
        <f t="shared" si="4"/>
        <v>48.94347112314</v>
      </c>
    </row>
    <row r="110" spans="1:13" s="67" customFormat="1" x14ac:dyDescent="0.2">
      <c r="A110" s="65" t="s">
        <v>161</v>
      </c>
      <c r="B110" s="65" t="s">
        <v>161</v>
      </c>
      <c r="C110" s="65" t="s">
        <v>161</v>
      </c>
      <c r="D110" s="142" t="s">
        <v>240</v>
      </c>
      <c r="E110" s="142"/>
      <c r="F110" s="142" t="s">
        <v>457</v>
      </c>
      <c r="G110" s="142"/>
      <c r="H110" s="85">
        <v>39464.545116000001</v>
      </c>
      <c r="I110" s="85">
        <v>0</v>
      </c>
      <c r="J110" s="85">
        <v>39464.545116000001</v>
      </c>
      <c r="K110" s="85">
        <v>8888.0686739599987</v>
      </c>
      <c r="L110" s="66">
        <f t="shared" si="3"/>
        <v>30576.476442040002</v>
      </c>
      <c r="M110" s="109">
        <f t="shared" si="4"/>
        <v>22.521654938210688</v>
      </c>
    </row>
    <row r="111" spans="1:13" s="67" customFormat="1" ht="23.25" customHeight="1" x14ac:dyDescent="0.2">
      <c r="A111" s="65" t="s">
        <v>161</v>
      </c>
      <c r="B111" s="65" t="s">
        <v>161</v>
      </c>
      <c r="C111" s="65" t="s">
        <v>161</v>
      </c>
      <c r="D111" s="142" t="s">
        <v>241</v>
      </c>
      <c r="E111" s="142"/>
      <c r="F111" s="142" t="s">
        <v>458</v>
      </c>
      <c r="G111" s="142"/>
      <c r="H111" s="85">
        <v>4000</v>
      </c>
      <c r="I111" s="85">
        <v>0</v>
      </c>
      <c r="J111" s="85">
        <v>4000</v>
      </c>
      <c r="K111" s="85">
        <v>652.02593922000005</v>
      </c>
      <c r="L111" s="66">
        <f t="shared" si="3"/>
        <v>3347.9740607799999</v>
      </c>
      <c r="M111" s="109">
        <f t="shared" si="4"/>
        <v>16.300648480500001</v>
      </c>
    </row>
    <row r="112" spans="1:13" s="67" customFormat="1" x14ac:dyDescent="0.2">
      <c r="A112" s="65" t="s">
        <v>161</v>
      </c>
      <c r="B112" s="65" t="s">
        <v>161</v>
      </c>
      <c r="C112" s="65" t="s">
        <v>161</v>
      </c>
      <c r="D112" s="142" t="s">
        <v>242</v>
      </c>
      <c r="E112" s="142"/>
      <c r="F112" s="142" t="s">
        <v>459</v>
      </c>
      <c r="G112" s="142"/>
      <c r="H112" s="85">
        <v>0</v>
      </c>
      <c r="I112" s="85">
        <v>0</v>
      </c>
      <c r="J112" s="85">
        <v>0</v>
      </c>
      <c r="K112" s="85">
        <v>1529.345282</v>
      </c>
      <c r="L112" s="66">
        <f t="shared" si="3"/>
        <v>-1529.345282</v>
      </c>
      <c r="M112" s="109">
        <f t="shared" si="4"/>
        <v>0</v>
      </c>
    </row>
    <row r="113" spans="1:13" s="67" customFormat="1" ht="21.75" customHeight="1" x14ac:dyDescent="0.2">
      <c r="A113" s="65" t="s">
        <v>161</v>
      </c>
      <c r="B113" s="65" t="s">
        <v>161</v>
      </c>
      <c r="C113" s="65" t="s">
        <v>161</v>
      </c>
      <c r="D113" s="142" t="s">
        <v>243</v>
      </c>
      <c r="E113" s="142"/>
      <c r="F113" s="142" t="s">
        <v>460</v>
      </c>
      <c r="G113" s="142"/>
      <c r="H113" s="85">
        <v>4240</v>
      </c>
      <c r="I113" s="85">
        <v>0</v>
      </c>
      <c r="J113" s="85">
        <v>4240</v>
      </c>
      <c r="K113" s="85">
        <v>0</v>
      </c>
      <c r="L113" s="66">
        <f t="shared" si="3"/>
        <v>4240</v>
      </c>
      <c r="M113" s="109">
        <f t="shared" si="4"/>
        <v>0</v>
      </c>
    </row>
    <row r="114" spans="1:13" s="67" customFormat="1" ht="23.25" customHeight="1" x14ac:dyDescent="0.2">
      <c r="A114" s="65" t="s">
        <v>161</v>
      </c>
      <c r="B114" s="65" t="s">
        <v>161</v>
      </c>
      <c r="C114" s="65" t="s">
        <v>161</v>
      </c>
      <c r="D114" s="142" t="s">
        <v>244</v>
      </c>
      <c r="E114" s="142"/>
      <c r="F114" s="142" t="s">
        <v>461</v>
      </c>
      <c r="G114" s="142"/>
      <c r="H114" s="85">
        <v>0</v>
      </c>
      <c r="I114" s="85">
        <v>0</v>
      </c>
      <c r="J114" s="85">
        <v>0</v>
      </c>
      <c r="K114" s="85">
        <v>0</v>
      </c>
      <c r="L114" s="66">
        <f t="shared" si="3"/>
        <v>0</v>
      </c>
      <c r="M114" s="109">
        <f t="shared" si="4"/>
        <v>0</v>
      </c>
    </row>
    <row r="115" spans="1:13" s="67" customFormat="1" x14ac:dyDescent="0.2">
      <c r="A115" s="65"/>
      <c r="B115" s="65"/>
      <c r="C115" s="65"/>
      <c r="D115" s="142" t="s">
        <v>245</v>
      </c>
      <c r="E115" s="142"/>
      <c r="F115" s="142" t="s">
        <v>421</v>
      </c>
      <c r="G115" s="142"/>
      <c r="H115" s="85">
        <v>0</v>
      </c>
      <c r="I115" s="85">
        <v>0</v>
      </c>
      <c r="J115" s="85">
        <v>0</v>
      </c>
      <c r="K115" s="85">
        <v>4.2460589999999998</v>
      </c>
      <c r="L115" s="66">
        <f t="shared" si="3"/>
        <v>-4.2460589999999998</v>
      </c>
      <c r="M115" s="109">
        <f t="shared" si="4"/>
        <v>0</v>
      </c>
    </row>
    <row r="116" spans="1:13" x14ac:dyDescent="0.2">
      <c r="A116" s="65"/>
      <c r="B116" s="65"/>
      <c r="C116" s="65"/>
      <c r="D116" s="65"/>
      <c r="E116" s="65"/>
      <c r="F116" s="65"/>
      <c r="G116" s="65"/>
      <c r="H116" s="85"/>
      <c r="I116" s="85"/>
      <c r="J116" s="85"/>
      <c r="K116" s="85"/>
      <c r="L116" s="66"/>
      <c r="M116" s="109"/>
    </row>
    <row r="117" spans="1:13" x14ac:dyDescent="0.2">
      <c r="A117" s="143" t="s">
        <v>246</v>
      </c>
      <c r="B117" s="144"/>
      <c r="C117" s="144"/>
      <c r="D117" s="144"/>
      <c r="E117" s="144"/>
      <c r="F117" s="144"/>
      <c r="G117" s="144"/>
      <c r="H117" s="56">
        <v>27308463.866396002</v>
      </c>
      <c r="I117" s="56">
        <v>28000</v>
      </c>
      <c r="J117" s="56">
        <v>27336463.866396002</v>
      </c>
      <c r="K117" s="56">
        <v>4720735.9473691704</v>
      </c>
      <c r="L117" s="68">
        <f>+J117-K117</f>
        <v>22615727.919026833</v>
      </c>
      <c r="M117" s="110">
        <f t="shared" si="4"/>
        <v>17.26900732458029</v>
      </c>
    </row>
    <row r="118" spans="1:13" x14ac:dyDescent="0.2">
      <c r="A118" s="79"/>
      <c r="H118" s="84"/>
      <c r="I118" s="84"/>
      <c r="J118" s="84"/>
      <c r="K118" s="84"/>
      <c r="L118" s="80"/>
      <c r="M118" s="111"/>
    </row>
    <row r="119" spans="1:13" x14ac:dyDescent="0.2">
      <c r="A119" s="134" t="s">
        <v>247</v>
      </c>
      <c r="B119" s="140"/>
      <c r="C119" s="140"/>
      <c r="D119" s="140"/>
      <c r="E119" s="140"/>
      <c r="F119" s="140"/>
      <c r="G119" s="140"/>
      <c r="H119" s="84">
        <v>13344677.214076003</v>
      </c>
      <c r="I119" s="84">
        <v>28000</v>
      </c>
      <c r="J119" s="84">
        <v>13372677.214076003</v>
      </c>
      <c r="K119" s="84">
        <v>2787844.3182433601</v>
      </c>
      <c r="L119" s="58">
        <f>+J119-K119</f>
        <v>10584832.895832643</v>
      </c>
      <c r="M119" s="59">
        <f t="shared" si="4"/>
        <v>20.847316312315467</v>
      </c>
    </row>
    <row r="120" spans="1:13" x14ac:dyDescent="0.2">
      <c r="A120" s="61" t="s">
        <v>161</v>
      </c>
      <c r="B120" s="61" t="s">
        <v>161</v>
      </c>
      <c r="C120" s="61" t="s">
        <v>248</v>
      </c>
      <c r="D120" s="139" t="s">
        <v>50</v>
      </c>
      <c r="E120" s="140"/>
      <c r="F120" s="140"/>
      <c r="G120" s="140"/>
      <c r="H120" s="85">
        <v>13344677.214076003</v>
      </c>
      <c r="I120" s="85">
        <v>28000</v>
      </c>
      <c r="J120" s="85">
        <v>13372677.214076003</v>
      </c>
      <c r="K120" s="85">
        <v>2787844.3182433601</v>
      </c>
      <c r="L120" s="62">
        <f t="shared" ref="L120:L138" si="5">+J120-K120</f>
        <v>10584832.895832643</v>
      </c>
      <c r="M120" s="108">
        <f t="shared" si="4"/>
        <v>20.847316312315467</v>
      </c>
    </row>
    <row r="121" spans="1:13" x14ac:dyDescent="0.2">
      <c r="A121" s="63" t="s">
        <v>161</v>
      </c>
      <c r="B121" s="63" t="s">
        <v>161</v>
      </c>
      <c r="C121" s="141" t="s">
        <v>249</v>
      </c>
      <c r="D121" s="140"/>
      <c r="E121" s="142" t="s">
        <v>294</v>
      </c>
      <c r="F121" s="142"/>
      <c r="G121" s="140"/>
      <c r="H121" s="85">
        <v>2076230.734439</v>
      </c>
      <c r="I121" s="85">
        <v>0</v>
      </c>
      <c r="J121" s="85">
        <v>2076230.734439</v>
      </c>
      <c r="K121" s="85">
        <v>793156.86623145</v>
      </c>
      <c r="L121" s="62">
        <f t="shared" si="5"/>
        <v>1283073.8682075501</v>
      </c>
      <c r="M121" s="108">
        <f t="shared" si="4"/>
        <v>38.201768862927551</v>
      </c>
    </row>
    <row r="122" spans="1:13" x14ac:dyDescent="0.2">
      <c r="A122" s="63" t="s">
        <v>161</v>
      </c>
      <c r="B122" s="63" t="s">
        <v>161</v>
      </c>
      <c r="C122" s="141" t="s">
        <v>250</v>
      </c>
      <c r="D122" s="140"/>
      <c r="E122" s="142" t="s">
        <v>417</v>
      </c>
      <c r="F122" s="142"/>
      <c r="G122" s="140"/>
      <c r="H122" s="85">
        <v>4911782.1020020004</v>
      </c>
      <c r="I122" s="85">
        <v>0</v>
      </c>
      <c r="J122" s="85">
        <v>4911782.1020020004</v>
      </c>
      <c r="K122" s="85">
        <v>861513.97627168009</v>
      </c>
      <c r="L122" s="62">
        <f t="shared" si="5"/>
        <v>4050268.1257303203</v>
      </c>
      <c r="M122" s="108">
        <f t="shared" si="4"/>
        <v>17.539743383985506</v>
      </c>
    </row>
    <row r="123" spans="1:13" ht="11.25" customHeight="1" x14ac:dyDescent="0.2">
      <c r="A123" s="63" t="s">
        <v>161</v>
      </c>
      <c r="B123" s="63" t="s">
        <v>161</v>
      </c>
      <c r="C123" s="141" t="s">
        <v>251</v>
      </c>
      <c r="D123" s="140"/>
      <c r="E123" s="138" t="s">
        <v>418</v>
      </c>
      <c r="F123" s="138"/>
      <c r="G123" s="138"/>
      <c r="H123" s="85">
        <v>368147.81199800002</v>
      </c>
      <c r="I123" s="85">
        <v>0</v>
      </c>
      <c r="J123" s="85">
        <v>368147.81199800002</v>
      </c>
      <c r="K123" s="85">
        <v>57870.908003609999</v>
      </c>
      <c r="L123" s="62">
        <f t="shared" si="5"/>
        <v>310276.90399439004</v>
      </c>
      <c r="M123" s="108">
        <f t="shared" si="4"/>
        <v>15.719476285770886</v>
      </c>
    </row>
    <row r="124" spans="1:13" ht="11.25" customHeight="1" x14ac:dyDescent="0.2">
      <c r="A124" s="63" t="s">
        <v>161</v>
      </c>
      <c r="B124" s="63" t="s">
        <v>161</v>
      </c>
      <c r="C124" s="141" t="s">
        <v>252</v>
      </c>
      <c r="D124" s="140"/>
      <c r="E124" s="138" t="s">
        <v>419</v>
      </c>
      <c r="F124" s="138"/>
      <c r="G124" s="138"/>
      <c r="H124" s="85">
        <v>337605.66850600002</v>
      </c>
      <c r="I124" s="85">
        <v>0</v>
      </c>
      <c r="J124" s="85">
        <v>337605.66850600002</v>
      </c>
      <c r="K124" s="85">
        <v>104050.02281179</v>
      </c>
      <c r="L124" s="62">
        <f t="shared" si="5"/>
        <v>233555.64569421002</v>
      </c>
      <c r="M124" s="108">
        <f t="shared" si="4"/>
        <v>30.819986901357609</v>
      </c>
    </row>
    <row r="125" spans="1:13" ht="11.25" customHeight="1" x14ac:dyDescent="0.2">
      <c r="A125" s="63" t="s">
        <v>161</v>
      </c>
      <c r="B125" s="63" t="s">
        <v>161</v>
      </c>
      <c r="C125" s="141" t="s">
        <v>253</v>
      </c>
      <c r="D125" s="140"/>
      <c r="E125" s="138" t="s">
        <v>420</v>
      </c>
      <c r="F125" s="138"/>
      <c r="G125" s="138"/>
      <c r="H125" s="85">
        <v>4383847.7156260004</v>
      </c>
      <c r="I125" s="85">
        <v>0</v>
      </c>
      <c r="J125" s="85">
        <v>4383847.7156260004</v>
      </c>
      <c r="K125" s="85">
        <v>855584.79501136998</v>
      </c>
      <c r="L125" s="62">
        <f t="shared" si="5"/>
        <v>3528262.9206146304</v>
      </c>
      <c r="M125" s="108">
        <f t="shared" si="4"/>
        <v>19.516754470317977</v>
      </c>
    </row>
    <row r="126" spans="1:13" x14ac:dyDescent="0.2">
      <c r="A126" s="63" t="s">
        <v>161</v>
      </c>
      <c r="B126" s="63" t="s">
        <v>161</v>
      </c>
      <c r="C126" s="141" t="s">
        <v>254</v>
      </c>
      <c r="D126" s="140"/>
      <c r="E126" s="142" t="s">
        <v>295</v>
      </c>
      <c r="F126" s="142"/>
      <c r="G126" s="140"/>
      <c r="H126" s="85">
        <v>1267063.181505</v>
      </c>
      <c r="I126" s="85">
        <v>28000</v>
      </c>
      <c r="J126" s="85">
        <v>1295063.181505</v>
      </c>
      <c r="K126" s="85">
        <v>115667.74991346001</v>
      </c>
      <c r="L126" s="62">
        <f t="shared" si="5"/>
        <v>1179395.4315915399</v>
      </c>
      <c r="M126" s="108">
        <f t="shared" si="4"/>
        <v>8.9314368260428729</v>
      </c>
    </row>
    <row r="127" spans="1:13" x14ac:dyDescent="0.2">
      <c r="A127" s="63"/>
      <c r="B127" s="63"/>
      <c r="C127" s="64"/>
      <c r="E127" s="65"/>
      <c r="F127" s="65"/>
      <c r="H127" s="85"/>
      <c r="I127" s="85"/>
      <c r="J127" s="85"/>
      <c r="K127" s="85"/>
      <c r="L127" s="62"/>
      <c r="M127" s="108"/>
    </row>
    <row r="128" spans="1:13" x14ac:dyDescent="0.2">
      <c r="A128" s="134" t="s">
        <v>255</v>
      </c>
      <c r="B128" s="140"/>
      <c r="C128" s="140"/>
      <c r="D128" s="140"/>
      <c r="E128" s="140"/>
      <c r="F128" s="140"/>
      <c r="G128" s="140"/>
      <c r="H128" s="84">
        <v>7033412.5903480016</v>
      </c>
      <c r="I128" s="84">
        <v>0</v>
      </c>
      <c r="J128" s="84">
        <v>7033412.5903480016</v>
      </c>
      <c r="K128" s="84">
        <v>694380.84158752998</v>
      </c>
      <c r="L128" s="58">
        <f>+J128-K128</f>
        <v>6339031.7487604711</v>
      </c>
      <c r="M128" s="59">
        <f t="shared" si="4"/>
        <v>9.8726021354190614</v>
      </c>
    </row>
    <row r="129" spans="1:13" x14ac:dyDescent="0.2">
      <c r="A129" s="61" t="s">
        <v>161</v>
      </c>
      <c r="B129" s="61" t="s">
        <v>161</v>
      </c>
      <c r="C129" s="61" t="s">
        <v>256</v>
      </c>
      <c r="D129" s="139" t="s">
        <v>409</v>
      </c>
      <c r="E129" s="140"/>
      <c r="F129" s="140"/>
      <c r="G129" s="140"/>
      <c r="H129" s="85">
        <v>1954.4598000000001</v>
      </c>
      <c r="I129" s="85">
        <v>0</v>
      </c>
      <c r="J129" s="85">
        <v>1954.4598000000001</v>
      </c>
      <c r="K129" s="85">
        <v>0</v>
      </c>
      <c r="L129" s="62">
        <f t="shared" si="5"/>
        <v>1954.4598000000001</v>
      </c>
      <c r="M129" s="108">
        <f t="shared" si="4"/>
        <v>0</v>
      </c>
    </row>
    <row r="130" spans="1:13" x14ac:dyDescent="0.2">
      <c r="A130" s="61" t="s">
        <v>161</v>
      </c>
      <c r="B130" s="61" t="s">
        <v>161</v>
      </c>
      <c r="C130" s="61" t="s">
        <v>257</v>
      </c>
      <c r="D130" s="139" t="s">
        <v>296</v>
      </c>
      <c r="E130" s="140"/>
      <c r="F130" s="140"/>
      <c r="G130" s="140"/>
      <c r="H130" s="85">
        <v>6480674.3762720004</v>
      </c>
      <c r="I130" s="85">
        <v>0</v>
      </c>
      <c r="J130" s="85">
        <v>6480674.3762720004</v>
      </c>
      <c r="K130" s="85">
        <v>522893.10498467</v>
      </c>
      <c r="L130" s="62">
        <f t="shared" si="5"/>
        <v>5957781.2712873304</v>
      </c>
      <c r="M130" s="108">
        <f t="shared" si="4"/>
        <v>8.0684983479368011</v>
      </c>
    </row>
    <row r="131" spans="1:13" x14ac:dyDescent="0.2">
      <c r="A131" s="61" t="s">
        <v>161</v>
      </c>
      <c r="B131" s="61" t="s">
        <v>161</v>
      </c>
      <c r="C131" s="61" t="s">
        <v>258</v>
      </c>
      <c r="D131" s="139" t="s">
        <v>410</v>
      </c>
      <c r="E131" s="140"/>
      <c r="F131" s="140"/>
      <c r="G131" s="140"/>
      <c r="H131" s="85">
        <v>430.09899999999999</v>
      </c>
      <c r="I131" s="85">
        <v>0</v>
      </c>
      <c r="J131" s="85">
        <v>430.09899999999999</v>
      </c>
      <c r="K131" s="85">
        <v>37.875796000000001</v>
      </c>
      <c r="L131" s="62">
        <f t="shared" si="5"/>
        <v>392.22320400000001</v>
      </c>
      <c r="M131" s="108">
        <f t="shared" si="4"/>
        <v>8.8062971548410953</v>
      </c>
    </row>
    <row r="132" spans="1:13" x14ac:dyDescent="0.2">
      <c r="A132" s="61" t="s">
        <v>161</v>
      </c>
      <c r="B132" s="61" t="s">
        <v>161</v>
      </c>
      <c r="C132" s="61" t="s">
        <v>259</v>
      </c>
      <c r="D132" s="139" t="s">
        <v>297</v>
      </c>
      <c r="E132" s="140"/>
      <c r="F132" s="140"/>
      <c r="G132" s="140"/>
      <c r="H132" s="85">
        <v>180982.199108</v>
      </c>
      <c r="I132" s="85">
        <v>0</v>
      </c>
      <c r="J132" s="85">
        <v>180982.199108</v>
      </c>
      <c r="K132" s="85">
        <v>43758.042123059997</v>
      </c>
      <c r="L132" s="62">
        <f t="shared" si="5"/>
        <v>137224.15698494</v>
      </c>
      <c r="M132" s="108">
        <f t="shared" si="4"/>
        <v>24.17809173428579</v>
      </c>
    </row>
    <row r="133" spans="1:13" x14ac:dyDescent="0.2">
      <c r="A133" s="61" t="s">
        <v>161</v>
      </c>
      <c r="B133" s="61" t="s">
        <v>161</v>
      </c>
      <c r="C133" s="61" t="s">
        <v>260</v>
      </c>
      <c r="D133" s="139" t="s">
        <v>411</v>
      </c>
      <c r="E133" s="140"/>
      <c r="F133" s="140"/>
      <c r="G133" s="140"/>
      <c r="H133" s="85">
        <v>0</v>
      </c>
      <c r="I133" s="85">
        <v>0</v>
      </c>
      <c r="J133" s="85">
        <v>0</v>
      </c>
      <c r="K133" s="85">
        <v>0</v>
      </c>
      <c r="L133" s="62">
        <f t="shared" si="5"/>
        <v>0</v>
      </c>
      <c r="M133" s="108">
        <f t="shared" si="4"/>
        <v>0</v>
      </c>
    </row>
    <row r="134" spans="1:13" x14ac:dyDescent="0.2">
      <c r="A134" s="61" t="s">
        <v>161</v>
      </c>
      <c r="B134" s="61" t="s">
        <v>161</v>
      </c>
      <c r="C134" s="61" t="s">
        <v>261</v>
      </c>
      <c r="D134" s="139" t="s">
        <v>412</v>
      </c>
      <c r="E134" s="140"/>
      <c r="F134" s="140"/>
      <c r="G134" s="140"/>
      <c r="H134" s="85">
        <v>98725.678365</v>
      </c>
      <c r="I134" s="85">
        <v>0</v>
      </c>
      <c r="J134" s="85">
        <v>98725.678365</v>
      </c>
      <c r="K134" s="85">
        <v>1848.206576</v>
      </c>
      <c r="L134" s="62">
        <f t="shared" si="5"/>
        <v>96877.471789000003</v>
      </c>
      <c r="M134" s="108">
        <f t="shared" si="4"/>
        <v>1.872062675697169</v>
      </c>
    </row>
    <row r="135" spans="1:13" x14ac:dyDescent="0.2">
      <c r="A135" s="61" t="s">
        <v>161</v>
      </c>
      <c r="B135" s="61" t="s">
        <v>161</v>
      </c>
      <c r="C135" s="61" t="s">
        <v>262</v>
      </c>
      <c r="D135" s="139" t="s">
        <v>413</v>
      </c>
      <c r="E135" s="140"/>
      <c r="F135" s="140"/>
      <c r="G135" s="140"/>
      <c r="H135" s="85">
        <v>188233.21013299999</v>
      </c>
      <c r="I135" s="85">
        <v>0</v>
      </c>
      <c r="J135" s="85">
        <v>188233.21013299999</v>
      </c>
      <c r="K135" s="85">
        <v>22145.808557919998</v>
      </c>
      <c r="L135" s="62">
        <f t="shared" si="5"/>
        <v>166087.40157508</v>
      </c>
      <c r="M135" s="108">
        <f t="shared" si="4"/>
        <v>11.765091049699695</v>
      </c>
    </row>
    <row r="136" spans="1:13" x14ac:dyDescent="0.2">
      <c r="A136" s="61" t="s">
        <v>161</v>
      </c>
      <c r="B136" s="61" t="s">
        <v>161</v>
      </c>
      <c r="C136" s="61" t="s">
        <v>263</v>
      </c>
      <c r="D136" s="139" t="s">
        <v>414</v>
      </c>
      <c r="E136" s="140"/>
      <c r="F136" s="140"/>
      <c r="G136" s="140"/>
      <c r="H136" s="85">
        <v>28804.349391</v>
      </c>
      <c r="I136" s="85">
        <v>0</v>
      </c>
      <c r="J136" s="85">
        <v>28804.349391</v>
      </c>
      <c r="K136" s="85">
        <v>0</v>
      </c>
      <c r="L136" s="62">
        <f t="shared" si="5"/>
        <v>28804.349391</v>
      </c>
      <c r="M136" s="108">
        <f t="shared" si="4"/>
        <v>0</v>
      </c>
    </row>
    <row r="137" spans="1:13" x14ac:dyDescent="0.2">
      <c r="A137" s="61" t="s">
        <v>161</v>
      </c>
      <c r="B137" s="61" t="s">
        <v>161</v>
      </c>
      <c r="C137" s="61" t="s">
        <v>264</v>
      </c>
      <c r="D137" s="139" t="s">
        <v>415</v>
      </c>
      <c r="E137" s="140"/>
      <c r="F137" s="140"/>
      <c r="G137" s="140"/>
      <c r="H137" s="85">
        <v>5600</v>
      </c>
      <c r="I137" s="85">
        <v>0</v>
      </c>
      <c r="J137" s="85">
        <v>5600</v>
      </c>
      <c r="K137" s="85">
        <v>560.66728223000007</v>
      </c>
      <c r="L137" s="62">
        <f t="shared" si="5"/>
        <v>5039.3327177700003</v>
      </c>
      <c r="M137" s="108">
        <f t="shared" si="4"/>
        <v>10.011915754107143</v>
      </c>
    </row>
    <row r="138" spans="1:13" x14ac:dyDescent="0.2">
      <c r="A138" s="61" t="s">
        <v>161</v>
      </c>
      <c r="B138" s="61" t="s">
        <v>161</v>
      </c>
      <c r="C138" s="61" t="s">
        <v>265</v>
      </c>
      <c r="D138" s="139" t="s">
        <v>416</v>
      </c>
      <c r="E138" s="140"/>
      <c r="F138" s="140"/>
      <c r="G138" s="140"/>
      <c r="H138" s="85">
        <v>48008.218279000001</v>
      </c>
      <c r="I138" s="85">
        <v>0</v>
      </c>
      <c r="J138" s="85">
        <v>48008.218279000001</v>
      </c>
      <c r="K138" s="85">
        <v>103137.13626765</v>
      </c>
      <c r="L138" s="62">
        <f t="shared" si="5"/>
        <v>-55128.917988649999</v>
      </c>
      <c r="M138" s="108">
        <f t="shared" si="4"/>
        <v>214.83225157048741</v>
      </c>
    </row>
    <row r="139" spans="1:13" x14ac:dyDescent="0.2">
      <c r="A139" s="61"/>
      <c r="B139" s="61"/>
      <c r="C139" s="61"/>
      <c r="D139" s="61"/>
      <c r="H139" s="84"/>
      <c r="I139" s="84"/>
      <c r="J139" s="84"/>
      <c r="K139" s="84"/>
      <c r="L139" s="62"/>
      <c r="M139" s="108"/>
    </row>
    <row r="140" spans="1:13" x14ac:dyDescent="0.2">
      <c r="A140" s="134" t="s">
        <v>275</v>
      </c>
      <c r="B140" s="135"/>
      <c r="C140" s="135"/>
      <c r="D140" s="135"/>
      <c r="E140" s="135"/>
      <c r="F140" s="135"/>
      <c r="G140" s="135"/>
      <c r="H140" s="84">
        <v>973436.411295</v>
      </c>
      <c r="I140" s="84">
        <v>0</v>
      </c>
      <c r="J140" s="84">
        <v>973436.411295</v>
      </c>
      <c r="K140" s="84">
        <v>388977.58821827004</v>
      </c>
      <c r="L140" s="58">
        <f>+J140-K140</f>
        <v>584458.8230767299</v>
      </c>
      <c r="M140" s="59">
        <f t="shared" si="4"/>
        <v>39.95921908250773</v>
      </c>
    </row>
    <row r="141" spans="1:13" x14ac:dyDescent="0.2">
      <c r="A141" s="60"/>
      <c r="B141" s="78"/>
      <c r="C141" s="103" t="s">
        <v>314</v>
      </c>
      <c r="D141" s="104" t="s">
        <v>315</v>
      </c>
      <c r="E141" s="78"/>
      <c r="F141" s="78"/>
      <c r="G141" s="78"/>
      <c r="H141" s="85">
        <v>66187.472034000006</v>
      </c>
      <c r="I141" s="85">
        <v>0</v>
      </c>
      <c r="J141" s="85">
        <v>66187.472034000006</v>
      </c>
      <c r="K141" s="85">
        <v>11602.666382959998</v>
      </c>
      <c r="L141" s="62">
        <f t="shared" ref="L141:L151" si="6">+J141-K141</f>
        <v>54584.805651040006</v>
      </c>
      <c r="M141" s="108">
        <f t="shared" ref="M141:M151" si="7">IFERROR(IF(J141&gt;0,+(K141/J141)*100,0),0)</f>
        <v>17.530003830633984</v>
      </c>
    </row>
    <row r="142" spans="1:13" x14ac:dyDescent="0.2">
      <c r="A142" s="60"/>
      <c r="B142" s="78"/>
      <c r="C142" s="103" t="s">
        <v>316</v>
      </c>
      <c r="D142" s="104" t="s">
        <v>317</v>
      </c>
      <c r="E142" s="78"/>
      <c r="F142" s="78"/>
      <c r="G142" s="78"/>
      <c r="H142" s="85">
        <v>319198.06308699999</v>
      </c>
      <c r="I142" s="85">
        <v>0</v>
      </c>
      <c r="J142" s="85">
        <v>319198.06308699999</v>
      </c>
      <c r="K142" s="85">
        <v>166538.33139439998</v>
      </c>
      <c r="L142" s="62">
        <f t="shared" si="6"/>
        <v>152659.73169260001</v>
      </c>
      <c r="M142" s="108">
        <f t="shared" si="7"/>
        <v>52.173979310459863</v>
      </c>
    </row>
    <row r="143" spans="1:13" x14ac:dyDescent="0.2">
      <c r="A143" s="60"/>
      <c r="B143" s="78"/>
      <c r="C143" s="103" t="s">
        <v>318</v>
      </c>
      <c r="D143" s="104" t="s">
        <v>319</v>
      </c>
      <c r="E143" s="78"/>
      <c r="F143" s="78"/>
      <c r="G143" s="78"/>
      <c r="H143" s="85">
        <v>0</v>
      </c>
      <c r="I143" s="85">
        <v>0</v>
      </c>
      <c r="J143" s="85">
        <v>0</v>
      </c>
      <c r="K143" s="85">
        <v>27782.651685959998</v>
      </c>
      <c r="L143" s="62">
        <f t="shared" si="6"/>
        <v>-27782.651685959998</v>
      </c>
      <c r="M143" s="108">
        <f t="shared" si="7"/>
        <v>0</v>
      </c>
    </row>
    <row r="144" spans="1:13" x14ac:dyDescent="0.2">
      <c r="A144" s="60"/>
      <c r="B144" s="78"/>
      <c r="C144" s="103" t="s">
        <v>320</v>
      </c>
      <c r="D144" s="104" t="s">
        <v>321</v>
      </c>
      <c r="E144" s="78"/>
      <c r="F144" s="78"/>
      <c r="G144" s="78"/>
      <c r="H144" s="85">
        <v>89722.400999999998</v>
      </c>
      <c r="I144" s="85">
        <v>0</v>
      </c>
      <c r="J144" s="85">
        <v>89722.400999999998</v>
      </c>
      <c r="K144" s="85">
        <v>41491.340860999997</v>
      </c>
      <c r="L144" s="62">
        <f t="shared" si="6"/>
        <v>48231.060139000001</v>
      </c>
      <c r="M144" s="108">
        <f t="shared" si="7"/>
        <v>46.244126771640893</v>
      </c>
    </row>
    <row r="145" spans="1:13" hidden="1" x14ac:dyDescent="0.2">
      <c r="A145" s="60"/>
      <c r="B145" s="78"/>
      <c r="C145" s="103" t="s">
        <v>322</v>
      </c>
      <c r="D145" s="104" t="s">
        <v>323</v>
      </c>
      <c r="E145" s="78"/>
      <c r="F145" s="78"/>
      <c r="G145" s="78"/>
      <c r="H145" s="85">
        <v>0</v>
      </c>
      <c r="I145" s="85">
        <v>0</v>
      </c>
      <c r="J145" s="85">
        <v>0</v>
      </c>
      <c r="K145" s="85">
        <v>0</v>
      </c>
      <c r="L145" s="62">
        <f t="shared" si="6"/>
        <v>0</v>
      </c>
      <c r="M145" s="108">
        <f t="shared" si="7"/>
        <v>0</v>
      </c>
    </row>
    <row r="146" spans="1:13" x14ac:dyDescent="0.2">
      <c r="A146" s="60"/>
      <c r="B146" s="78"/>
      <c r="C146" s="103" t="s">
        <v>324</v>
      </c>
      <c r="D146" s="104" t="s">
        <v>325</v>
      </c>
      <c r="E146" s="78"/>
      <c r="F146" s="78"/>
      <c r="G146" s="78"/>
      <c r="H146" s="85">
        <v>235419.103</v>
      </c>
      <c r="I146" s="85">
        <v>0</v>
      </c>
      <c r="J146" s="85">
        <v>235419.103</v>
      </c>
      <c r="K146" s="85">
        <v>107136.529255</v>
      </c>
      <c r="L146" s="62">
        <f t="shared" si="6"/>
        <v>128282.573745</v>
      </c>
      <c r="M146" s="108">
        <f t="shared" si="7"/>
        <v>45.508851189106778</v>
      </c>
    </row>
    <row r="147" spans="1:13" x14ac:dyDescent="0.2">
      <c r="A147" s="60"/>
      <c r="B147" s="78"/>
      <c r="C147" s="103" t="s">
        <v>326</v>
      </c>
      <c r="D147" s="104" t="s">
        <v>327</v>
      </c>
      <c r="E147" s="78"/>
      <c r="F147" s="78"/>
      <c r="G147" s="78"/>
      <c r="H147" s="85">
        <v>86450</v>
      </c>
      <c r="I147" s="85">
        <v>0</v>
      </c>
      <c r="J147" s="85">
        <v>86450</v>
      </c>
      <c r="K147" s="85">
        <v>12155.290321</v>
      </c>
      <c r="L147" s="62">
        <f t="shared" si="6"/>
        <v>74294.709678999992</v>
      </c>
      <c r="M147" s="108">
        <f t="shared" si="7"/>
        <v>14.060486201272413</v>
      </c>
    </row>
    <row r="148" spans="1:13" x14ac:dyDescent="0.2">
      <c r="A148" s="60"/>
      <c r="B148" s="78"/>
      <c r="C148" s="103" t="s">
        <v>328</v>
      </c>
      <c r="D148" s="104" t="s">
        <v>329</v>
      </c>
      <c r="E148" s="78"/>
      <c r="F148" s="78"/>
      <c r="G148" s="78"/>
      <c r="H148" s="85">
        <v>113688.46799999999</v>
      </c>
      <c r="I148" s="85">
        <v>0</v>
      </c>
      <c r="J148" s="85">
        <v>113688.46799999999</v>
      </c>
      <c r="K148" s="85">
        <v>13791.15720199</v>
      </c>
      <c r="L148" s="62">
        <f t="shared" si="6"/>
        <v>99897.310798009989</v>
      </c>
      <c r="M148" s="108">
        <f t="shared" si="7"/>
        <v>12.130656208675449</v>
      </c>
    </row>
    <row r="149" spans="1:13" x14ac:dyDescent="0.2">
      <c r="A149" s="60"/>
      <c r="B149" s="78"/>
      <c r="C149" s="103" t="s">
        <v>330</v>
      </c>
      <c r="D149" s="104" t="s">
        <v>331</v>
      </c>
      <c r="E149" s="78"/>
      <c r="F149" s="78"/>
      <c r="G149" s="78"/>
      <c r="H149" s="85">
        <v>22768.049174</v>
      </c>
      <c r="I149" s="85">
        <v>0</v>
      </c>
      <c r="J149" s="85">
        <v>22768.049174</v>
      </c>
      <c r="K149" s="85">
        <v>3.2117645499999998</v>
      </c>
      <c r="L149" s="62">
        <f t="shared" si="6"/>
        <v>22764.83740945</v>
      </c>
      <c r="M149" s="108">
        <f t="shared" si="7"/>
        <v>1.4106454731605543E-2</v>
      </c>
    </row>
    <row r="150" spans="1:13" x14ac:dyDescent="0.2">
      <c r="A150" s="60"/>
      <c r="B150" s="78"/>
      <c r="C150" s="103" t="s">
        <v>332</v>
      </c>
      <c r="D150" s="104" t="s">
        <v>333</v>
      </c>
      <c r="E150" s="78"/>
      <c r="F150" s="78"/>
      <c r="G150" s="78"/>
      <c r="H150" s="85">
        <v>1156.9000000000001</v>
      </c>
      <c r="I150" s="85">
        <v>0</v>
      </c>
      <c r="J150" s="85">
        <v>1156.9000000000001</v>
      </c>
      <c r="K150" s="85">
        <v>0</v>
      </c>
      <c r="L150" s="62">
        <f t="shared" si="6"/>
        <v>1156.9000000000001</v>
      </c>
      <c r="M150" s="108">
        <f t="shared" si="7"/>
        <v>0</v>
      </c>
    </row>
    <row r="151" spans="1:13" x14ac:dyDescent="0.2">
      <c r="A151" s="60"/>
      <c r="B151" s="78"/>
      <c r="C151" s="103" t="s">
        <v>334</v>
      </c>
      <c r="D151" s="104" t="s">
        <v>335</v>
      </c>
      <c r="E151" s="78"/>
      <c r="F151" s="78"/>
      <c r="G151" s="78"/>
      <c r="H151" s="85">
        <v>38845.955000000002</v>
      </c>
      <c r="I151" s="85">
        <v>0</v>
      </c>
      <c r="J151" s="85">
        <v>38845.955000000002</v>
      </c>
      <c r="K151" s="85">
        <v>8476.4093514100005</v>
      </c>
      <c r="L151" s="62">
        <f t="shared" si="6"/>
        <v>30369.545648589999</v>
      </c>
      <c r="M151" s="108">
        <f t="shared" si="7"/>
        <v>21.820571411901188</v>
      </c>
    </row>
    <row r="152" spans="1:13" x14ac:dyDescent="0.2">
      <c r="A152" s="60"/>
      <c r="B152" s="78"/>
      <c r="C152" s="78"/>
      <c r="D152" s="78"/>
      <c r="E152" s="78"/>
      <c r="F152" s="78"/>
      <c r="G152" s="78"/>
      <c r="H152" s="58"/>
      <c r="I152" s="58"/>
      <c r="J152" s="58"/>
      <c r="K152" s="58"/>
      <c r="L152" s="58"/>
      <c r="M152" s="59"/>
    </row>
    <row r="153" spans="1:13" x14ac:dyDescent="0.2">
      <c r="A153" s="134" t="s">
        <v>276</v>
      </c>
      <c r="B153" s="135"/>
      <c r="C153" s="135"/>
      <c r="D153" s="135"/>
      <c r="E153" s="135"/>
      <c r="F153" s="135"/>
      <c r="G153" s="135"/>
      <c r="H153" s="58">
        <v>5956937.6506770002</v>
      </c>
      <c r="I153" s="58">
        <v>0</v>
      </c>
      <c r="J153" s="58">
        <v>5956937.6506770002</v>
      </c>
      <c r="K153" s="58">
        <v>849533.19932001003</v>
      </c>
      <c r="L153" s="58">
        <f>+J153-K153</f>
        <v>5107404.4513569903</v>
      </c>
      <c r="M153" s="59">
        <f t="shared" si="4"/>
        <v>14.261240408038539</v>
      </c>
    </row>
    <row r="154" spans="1:13" x14ac:dyDescent="0.2">
      <c r="A154" s="60"/>
      <c r="B154" s="78"/>
      <c r="C154" s="61" t="s">
        <v>336</v>
      </c>
      <c r="D154" s="102" t="s">
        <v>294</v>
      </c>
      <c r="E154" s="78"/>
      <c r="F154" s="78"/>
      <c r="G154" s="78"/>
      <c r="H154" s="85">
        <v>5956937.6506770002</v>
      </c>
      <c r="I154" s="85">
        <v>0</v>
      </c>
      <c r="J154" s="85">
        <v>5956937.6506770002</v>
      </c>
      <c r="K154" s="85">
        <v>849533.19932001003</v>
      </c>
      <c r="L154" s="62">
        <f t="shared" ref="L154:L158" si="8">+J154-K154</f>
        <v>5107404.4513569903</v>
      </c>
      <c r="M154" s="108">
        <f t="shared" ref="M154:M158" si="9">IFERROR(IF(J154&gt;0,+(K154/J154)*100,0),0)</f>
        <v>14.261240408038539</v>
      </c>
    </row>
    <row r="155" spans="1:13" x14ac:dyDescent="0.2">
      <c r="A155" s="60"/>
      <c r="B155" s="78"/>
      <c r="C155" s="61" t="s">
        <v>337</v>
      </c>
      <c r="D155" s="102" t="s">
        <v>338</v>
      </c>
      <c r="E155" s="78"/>
      <c r="F155" s="78"/>
      <c r="G155" s="78"/>
      <c r="H155" s="85">
        <v>5956937.6506770002</v>
      </c>
      <c r="I155" s="85">
        <v>0</v>
      </c>
      <c r="J155" s="85">
        <v>5956937.6506770002</v>
      </c>
      <c r="K155" s="85">
        <v>849533.19932001003</v>
      </c>
      <c r="L155" s="62">
        <f t="shared" si="8"/>
        <v>5107404.4513569903</v>
      </c>
      <c r="M155" s="108">
        <f t="shared" si="9"/>
        <v>14.261240408038539</v>
      </c>
    </row>
    <row r="156" spans="1:13" x14ac:dyDescent="0.2">
      <c r="A156" s="60"/>
      <c r="B156" s="78"/>
      <c r="C156" s="61" t="s">
        <v>339</v>
      </c>
      <c r="D156" s="102" t="s">
        <v>340</v>
      </c>
      <c r="E156" s="78"/>
      <c r="F156" s="78"/>
      <c r="G156" s="78"/>
      <c r="H156" s="85">
        <v>4060162.1755789998</v>
      </c>
      <c r="I156" s="85">
        <v>0</v>
      </c>
      <c r="J156" s="85">
        <v>4060162.1755789998</v>
      </c>
      <c r="K156" s="85">
        <v>559547.34648400999</v>
      </c>
      <c r="L156" s="62">
        <f t="shared" si="8"/>
        <v>3500614.8290949897</v>
      </c>
      <c r="M156" s="108">
        <f t="shared" si="9"/>
        <v>13.78140385252507</v>
      </c>
    </row>
    <row r="157" spans="1:13" x14ac:dyDescent="0.2">
      <c r="A157" s="60"/>
      <c r="B157" s="78"/>
      <c r="C157" s="61" t="s">
        <v>341</v>
      </c>
      <c r="D157" s="102" t="s">
        <v>342</v>
      </c>
      <c r="E157" s="78"/>
      <c r="F157" s="78"/>
      <c r="G157" s="78"/>
      <c r="H157" s="85">
        <v>1636954.0792189999</v>
      </c>
      <c r="I157" s="85">
        <v>0</v>
      </c>
      <c r="J157" s="85">
        <v>1636954.0792189999</v>
      </c>
      <c r="K157" s="85">
        <v>256650.766825</v>
      </c>
      <c r="L157" s="62">
        <f t="shared" si="8"/>
        <v>1380303.3123939999</v>
      </c>
      <c r="M157" s="108">
        <f t="shared" si="9"/>
        <v>15.678556294471591</v>
      </c>
    </row>
    <row r="158" spans="1:13" x14ac:dyDescent="0.2">
      <c r="A158" s="60"/>
      <c r="B158" s="78"/>
      <c r="C158" s="61" t="s">
        <v>343</v>
      </c>
      <c r="D158" s="102" t="s">
        <v>344</v>
      </c>
      <c r="E158" s="78"/>
      <c r="F158" s="78"/>
      <c r="G158" s="78"/>
      <c r="H158" s="85">
        <v>259821.39587899999</v>
      </c>
      <c r="I158" s="85">
        <v>0</v>
      </c>
      <c r="J158" s="85">
        <v>259821.39587899999</v>
      </c>
      <c r="K158" s="85">
        <v>33335.086010999999</v>
      </c>
      <c r="L158" s="62">
        <f t="shared" si="8"/>
        <v>226486.30986799998</v>
      </c>
      <c r="M158" s="108">
        <f t="shared" si="9"/>
        <v>12.830000353983282</v>
      </c>
    </row>
    <row r="159" spans="1:13" x14ac:dyDescent="0.2">
      <c r="A159" s="63"/>
      <c r="H159" s="62"/>
      <c r="I159" s="62"/>
      <c r="J159" s="62"/>
      <c r="K159" s="62"/>
      <c r="L159" s="62"/>
      <c r="M159" s="108"/>
    </row>
    <row r="160" spans="1:13" x14ac:dyDescent="0.2">
      <c r="A160" s="136" t="s">
        <v>266</v>
      </c>
      <c r="B160" s="137"/>
      <c r="C160" s="137"/>
      <c r="D160" s="137"/>
      <c r="E160" s="137"/>
      <c r="F160" s="137"/>
      <c r="G160" s="137"/>
      <c r="H160" s="69">
        <v>511007132.45670402</v>
      </c>
      <c r="I160" s="69">
        <v>28000</v>
      </c>
      <c r="J160" s="69">
        <v>511035132.45670402</v>
      </c>
      <c r="K160" s="69">
        <v>75787452.469628781</v>
      </c>
      <c r="L160" s="69">
        <f>+J160-K160</f>
        <v>435247679.98707521</v>
      </c>
      <c r="M160" s="112">
        <f>IFERROR(IF(J160&gt;0,+(K160/J160)*100,0),0)</f>
        <v>14.83018439560017</v>
      </c>
    </row>
    <row r="161" spans="1:13" x14ac:dyDescent="0.2">
      <c r="A161" s="19" t="s">
        <v>268</v>
      </c>
      <c r="B161" s="49"/>
      <c r="C161" s="49"/>
      <c r="D161" s="49"/>
      <c r="E161" s="49"/>
      <c r="F161" s="49"/>
      <c r="G161" s="49"/>
      <c r="H161" s="49"/>
      <c r="I161" s="49"/>
      <c r="J161" s="70"/>
      <c r="K161" s="49"/>
      <c r="L161" s="71"/>
      <c r="M161" s="113"/>
    </row>
    <row r="162" spans="1:13" ht="30.75" customHeight="1" x14ac:dyDescent="0.2">
      <c r="A162" s="119" t="s">
        <v>267</v>
      </c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</row>
    <row r="163" spans="1:13" s="55" customForma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72"/>
      <c r="K163" s="2"/>
      <c r="M163" s="6"/>
    </row>
    <row r="164" spans="1:13" s="55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72"/>
      <c r="K164" s="2"/>
      <c r="M164" s="6"/>
    </row>
    <row r="165" spans="1:13" s="55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72"/>
      <c r="K165" s="2"/>
      <c r="M165" s="6"/>
    </row>
    <row r="166" spans="1:13" s="55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72"/>
      <c r="K166" s="2"/>
      <c r="M166" s="6"/>
    </row>
    <row r="167" spans="1:13" x14ac:dyDescent="0.2">
      <c r="J167" s="72"/>
    </row>
    <row r="168" spans="1:13" x14ac:dyDescent="0.2">
      <c r="J168" s="72"/>
    </row>
    <row r="169" spans="1:13" x14ac:dyDescent="0.2">
      <c r="J169" s="72"/>
    </row>
    <row r="170" spans="1:13" x14ac:dyDescent="0.2">
      <c r="J170" s="72"/>
    </row>
  </sheetData>
  <mergeCells count="210"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38:E38"/>
    <mergeCell ref="F38:G38"/>
    <mergeCell ref="D39:E39"/>
    <mergeCell ref="F39:G39"/>
    <mergeCell ref="D40:G40"/>
    <mergeCell ref="C41:D41"/>
    <mergeCell ref="E41:G41"/>
    <mergeCell ref="D37:E37"/>
    <mergeCell ref="F37:G37"/>
    <mergeCell ref="C45:D45"/>
    <mergeCell ref="E45:G45"/>
    <mergeCell ref="A47:G47"/>
    <mergeCell ref="A49:G49"/>
    <mergeCell ref="D50:G50"/>
    <mergeCell ref="D51:G51"/>
    <mergeCell ref="C42:D42"/>
    <mergeCell ref="E42:G42"/>
    <mergeCell ref="C43:D43"/>
    <mergeCell ref="E43:G43"/>
    <mergeCell ref="C44:D44"/>
    <mergeCell ref="E44:G44"/>
    <mergeCell ref="D58:G58"/>
    <mergeCell ref="D59:G59"/>
    <mergeCell ref="D60:G60"/>
    <mergeCell ref="A62:G62"/>
    <mergeCell ref="D63:E63"/>
    <mergeCell ref="F63:G63"/>
    <mergeCell ref="D52:G52"/>
    <mergeCell ref="D53:G53"/>
    <mergeCell ref="D54:G54"/>
    <mergeCell ref="D55:G55"/>
    <mergeCell ref="D56:G56"/>
    <mergeCell ref="D57:G57"/>
    <mergeCell ref="D69:E69"/>
    <mergeCell ref="F69:G69"/>
    <mergeCell ref="D70:E70"/>
    <mergeCell ref="F70:G70"/>
    <mergeCell ref="D71:E71"/>
    <mergeCell ref="F71:G71"/>
    <mergeCell ref="D64:E64"/>
    <mergeCell ref="F64:G64"/>
    <mergeCell ref="A66:G66"/>
    <mergeCell ref="D67:E67"/>
    <mergeCell ref="F67:G67"/>
    <mergeCell ref="D68:E68"/>
    <mergeCell ref="F68:G68"/>
    <mergeCell ref="D75:E75"/>
    <mergeCell ref="F75:G75"/>
    <mergeCell ref="D76:E76"/>
    <mergeCell ref="F76:G76"/>
    <mergeCell ref="D77:E77"/>
    <mergeCell ref="F77:G77"/>
    <mergeCell ref="D72:E72"/>
    <mergeCell ref="F72:G72"/>
    <mergeCell ref="D73:E73"/>
    <mergeCell ref="F73:G73"/>
    <mergeCell ref="D74:E74"/>
    <mergeCell ref="F74:G74"/>
    <mergeCell ref="D81:E81"/>
    <mergeCell ref="F81:G81"/>
    <mergeCell ref="D82:E82"/>
    <mergeCell ref="F82:G82"/>
    <mergeCell ref="D83:E83"/>
    <mergeCell ref="F83:G83"/>
    <mergeCell ref="D78:E78"/>
    <mergeCell ref="F78:G78"/>
    <mergeCell ref="D79:E79"/>
    <mergeCell ref="F79:G79"/>
    <mergeCell ref="D80:E80"/>
    <mergeCell ref="F80:G80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E126:G126"/>
    <mergeCell ref="E125:G125"/>
    <mergeCell ref="D120:G120"/>
    <mergeCell ref="C121:D121"/>
    <mergeCell ref="E121:G121"/>
    <mergeCell ref="C122:D122"/>
    <mergeCell ref="E122:G122"/>
    <mergeCell ref="C123:D123"/>
    <mergeCell ref="D114:E114"/>
    <mergeCell ref="F114:G114"/>
    <mergeCell ref="D115:E115"/>
    <mergeCell ref="F115:G115"/>
    <mergeCell ref="A117:G117"/>
    <mergeCell ref="A119:G119"/>
    <mergeCell ref="A153:G153"/>
    <mergeCell ref="A160:G160"/>
    <mergeCell ref="A162:M162"/>
    <mergeCell ref="H9:J9"/>
    <mergeCell ref="K9:K10"/>
    <mergeCell ref="L9:L10"/>
    <mergeCell ref="M9:M10"/>
    <mergeCell ref="E123:G123"/>
    <mergeCell ref="E124:G124"/>
    <mergeCell ref="D134:G134"/>
    <mergeCell ref="D135:G135"/>
    <mergeCell ref="D136:G136"/>
    <mergeCell ref="D137:G137"/>
    <mergeCell ref="D138:G138"/>
    <mergeCell ref="A140:G140"/>
    <mergeCell ref="A128:G128"/>
    <mergeCell ref="D129:G129"/>
    <mergeCell ref="D130:G130"/>
    <mergeCell ref="D131:G131"/>
    <mergeCell ref="D132:G132"/>
    <mergeCell ref="D133:G133"/>
    <mergeCell ref="C124:D124"/>
    <mergeCell ref="C125:D125"/>
    <mergeCell ref="C126:D1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2025-05-14T20:16:18Z</dcterms:modified>
</cp:coreProperties>
</file>