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Febrero\"/>
    </mc:Choice>
  </mc:AlternateContent>
  <bookViews>
    <workbookView xWindow="0" yWindow="0" windowWidth="28800" windowHeight="11700"/>
  </bookViews>
  <sheets>
    <sheet name="CUA4" sheetId="1" r:id="rId1"/>
  </sheets>
  <externalReferences>
    <externalReference r:id="rId2"/>
  </externalReferences>
  <definedNames>
    <definedName name="_xlnm._FilterDatabase" localSheetId="0" hidden="1">'CUA4'!$A$8:$K$39</definedName>
    <definedName name="_xlnm.Print_Area" localSheetId="0">'CUA4'!$A$1:$K$40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K39" i="1" s="1"/>
  <c r="D39" i="1"/>
  <c r="J39" i="1" s="1"/>
  <c r="C39" i="1"/>
  <c r="G39" i="1" s="1"/>
  <c r="B39" i="1"/>
  <c r="F39" i="1" s="1"/>
  <c r="E38" i="1"/>
  <c r="K38" i="1" s="1"/>
  <c r="D38" i="1"/>
  <c r="J38" i="1" s="1"/>
  <c r="C38" i="1"/>
  <c r="G38" i="1" s="1"/>
  <c r="B38" i="1"/>
  <c r="F38" i="1" s="1"/>
  <c r="E37" i="1"/>
  <c r="K37" i="1" s="1"/>
  <c r="D37" i="1"/>
  <c r="H37" i="1" s="1"/>
  <c r="C37" i="1"/>
  <c r="J37" i="1" s="1"/>
  <c r="B37" i="1"/>
  <c r="F37" i="1" s="1"/>
  <c r="K36" i="1"/>
  <c r="E36" i="1"/>
  <c r="D36" i="1"/>
  <c r="C36" i="1"/>
  <c r="J36" i="1" s="1"/>
  <c r="B36" i="1"/>
  <c r="I36" i="1" s="1"/>
  <c r="I35" i="1"/>
  <c r="E35" i="1"/>
  <c r="D35" i="1"/>
  <c r="H35" i="1" s="1"/>
  <c r="C35" i="1"/>
  <c r="G35" i="1" s="1"/>
  <c r="B35" i="1"/>
  <c r="F35" i="1" s="1"/>
  <c r="K34" i="1"/>
  <c r="E34" i="1"/>
  <c r="D34" i="1"/>
  <c r="J34" i="1" s="1"/>
  <c r="C34" i="1"/>
  <c r="B34" i="1"/>
  <c r="F34" i="1" s="1"/>
  <c r="I33" i="1"/>
  <c r="G33" i="1"/>
  <c r="F33" i="1"/>
  <c r="E33" i="1"/>
  <c r="K33" i="1" s="1"/>
  <c r="D33" i="1"/>
  <c r="J33" i="1" s="1"/>
  <c r="C33" i="1"/>
  <c r="B33" i="1"/>
  <c r="J32" i="1"/>
  <c r="G32" i="1"/>
  <c r="E32" i="1"/>
  <c r="K32" i="1" s="1"/>
  <c r="D32" i="1"/>
  <c r="H32" i="1" s="1"/>
  <c r="C32" i="1"/>
  <c r="B32" i="1"/>
  <c r="F32" i="1" s="1"/>
  <c r="H31" i="1"/>
  <c r="E31" i="1"/>
  <c r="K31" i="1" s="1"/>
  <c r="D31" i="1"/>
  <c r="J31" i="1" s="1"/>
  <c r="C31" i="1"/>
  <c r="G31" i="1" s="1"/>
  <c r="B31" i="1"/>
  <c r="F31" i="1" s="1"/>
  <c r="K30" i="1"/>
  <c r="E30" i="1"/>
  <c r="I30" i="1" s="1"/>
  <c r="D30" i="1"/>
  <c r="H30" i="1" s="1"/>
  <c r="C30" i="1"/>
  <c r="J30" i="1" s="1"/>
  <c r="B30" i="1"/>
  <c r="I29" i="1"/>
  <c r="E29" i="1"/>
  <c r="D29" i="1"/>
  <c r="H29" i="1" s="1"/>
  <c r="C29" i="1"/>
  <c r="G29" i="1" s="1"/>
  <c r="B29" i="1"/>
  <c r="F29" i="1" s="1"/>
  <c r="K28" i="1"/>
  <c r="E28" i="1"/>
  <c r="D28" i="1"/>
  <c r="J28" i="1" s="1"/>
  <c r="C28" i="1"/>
  <c r="B28" i="1"/>
  <c r="F28" i="1" s="1"/>
  <c r="I27" i="1"/>
  <c r="G27" i="1"/>
  <c r="F27" i="1"/>
  <c r="E27" i="1"/>
  <c r="K27" i="1" s="1"/>
  <c r="D27" i="1"/>
  <c r="J27" i="1" s="1"/>
  <c r="C27" i="1"/>
  <c r="B27" i="1"/>
  <c r="J26" i="1"/>
  <c r="G26" i="1"/>
  <c r="E26" i="1"/>
  <c r="K26" i="1" s="1"/>
  <c r="D26" i="1"/>
  <c r="H26" i="1" s="1"/>
  <c r="C26" i="1"/>
  <c r="B26" i="1"/>
  <c r="F26" i="1" s="1"/>
  <c r="H25" i="1"/>
  <c r="E25" i="1"/>
  <c r="K25" i="1" s="1"/>
  <c r="D25" i="1"/>
  <c r="C25" i="1"/>
  <c r="J25" i="1" s="1"/>
  <c r="B25" i="1"/>
  <c r="F25" i="1" s="1"/>
  <c r="K24" i="1"/>
  <c r="E24" i="1"/>
  <c r="I24" i="1" s="1"/>
  <c r="D24" i="1"/>
  <c r="C24" i="1"/>
  <c r="J24" i="1" s="1"/>
  <c r="B24" i="1"/>
  <c r="H24" i="1" s="1"/>
  <c r="I23" i="1"/>
  <c r="E23" i="1"/>
  <c r="D23" i="1"/>
  <c r="H23" i="1" s="1"/>
  <c r="C23" i="1"/>
  <c r="G23" i="1" s="1"/>
  <c r="B23" i="1"/>
  <c r="F23" i="1" s="1"/>
  <c r="K22" i="1"/>
  <c r="E22" i="1"/>
  <c r="D22" i="1"/>
  <c r="J22" i="1" s="1"/>
  <c r="C22" i="1"/>
  <c r="B22" i="1"/>
  <c r="F22" i="1" s="1"/>
  <c r="I21" i="1"/>
  <c r="G21" i="1"/>
  <c r="F21" i="1"/>
  <c r="E21" i="1"/>
  <c r="K21" i="1" s="1"/>
  <c r="D21" i="1"/>
  <c r="J21" i="1" s="1"/>
  <c r="C21" i="1"/>
  <c r="B21" i="1"/>
  <c r="J20" i="1"/>
  <c r="G20" i="1"/>
  <c r="E20" i="1"/>
  <c r="K20" i="1" s="1"/>
  <c r="D20" i="1"/>
  <c r="H20" i="1" s="1"/>
  <c r="C20" i="1"/>
  <c r="B20" i="1"/>
  <c r="F20" i="1" s="1"/>
  <c r="H19" i="1"/>
  <c r="E19" i="1"/>
  <c r="K19" i="1" s="1"/>
  <c r="D19" i="1"/>
  <c r="C19" i="1"/>
  <c r="J19" i="1" s="1"/>
  <c r="B19" i="1"/>
  <c r="F19" i="1" s="1"/>
  <c r="K18" i="1"/>
  <c r="H18" i="1"/>
  <c r="E18" i="1"/>
  <c r="I18" i="1" s="1"/>
  <c r="D18" i="1"/>
  <c r="C18" i="1"/>
  <c r="G18" i="1" s="1"/>
  <c r="B18" i="1"/>
  <c r="I17" i="1"/>
  <c r="F17" i="1"/>
  <c r="E17" i="1"/>
  <c r="D17" i="1"/>
  <c r="H17" i="1" s="1"/>
  <c r="C17" i="1"/>
  <c r="G17" i="1" s="1"/>
  <c r="B17" i="1"/>
  <c r="K16" i="1"/>
  <c r="E16" i="1"/>
  <c r="D16" i="1"/>
  <c r="J16" i="1" s="1"/>
  <c r="C16" i="1"/>
  <c r="B16" i="1"/>
  <c r="I16" i="1" s="1"/>
  <c r="I15" i="1"/>
  <c r="E15" i="1"/>
  <c r="K15" i="1" s="1"/>
  <c r="D15" i="1"/>
  <c r="J15" i="1" s="1"/>
  <c r="C15" i="1"/>
  <c r="B15" i="1"/>
  <c r="G15" i="1" s="1"/>
  <c r="J14" i="1"/>
  <c r="G14" i="1"/>
  <c r="E14" i="1"/>
  <c r="K14" i="1" s="1"/>
  <c r="D14" i="1"/>
  <c r="H14" i="1" s="1"/>
  <c r="C14" i="1"/>
  <c r="B14" i="1"/>
  <c r="F14" i="1" s="1"/>
  <c r="H13" i="1"/>
  <c r="E13" i="1"/>
  <c r="K13" i="1" s="1"/>
  <c r="D13" i="1"/>
  <c r="C13" i="1"/>
  <c r="J13" i="1" s="1"/>
  <c r="B13" i="1"/>
  <c r="F13" i="1" s="1"/>
  <c r="K12" i="1"/>
  <c r="H12" i="1"/>
  <c r="E12" i="1"/>
  <c r="I12" i="1" s="1"/>
  <c r="D12" i="1"/>
  <c r="C12" i="1"/>
  <c r="G12" i="1" s="1"/>
  <c r="B12" i="1"/>
  <c r="I11" i="1"/>
  <c r="F11" i="1"/>
  <c r="E11" i="1"/>
  <c r="D11" i="1"/>
  <c r="K11" i="1" s="1"/>
  <c r="C11" i="1"/>
  <c r="G11" i="1" s="1"/>
  <c r="B11" i="1"/>
  <c r="K10" i="1"/>
  <c r="E10" i="1"/>
  <c r="D10" i="1"/>
  <c r="J10" i="1" s="1"/>
  <c r="C10" i="1"/>
  <c r="B10" i="1"/>
  <c r="I10" i="1" s="1"/>
  <c r="I9" i="1"/>
  <c r="F9" i="1"/>
  <c r="E9" i="1"/>
  <c r="K9" i="1" s="1"/>
  <c r="D9" i="1"/>
  <c r="J9" i="1" s="1"/>
  <c r="C9" i="1"/>
  <c r="B9" i="1"/>
  <c r="G9" i="1" s="1"/>
  <c r="A3" i="1"/>
  <c r="F8" i="1" l="1"/>
  <c r="F43" i="1" s="1"/>
  <c r="F18" i="1"/>
  <c r="B8" i="1"/>
  <c r="B43" i="1" s="1"/>
  <c r="F10" i="1"/>
  <c r="H11" i="1"/>
  <c r="G10" i="1"/>
  <c r="G16" i="1"/>
  <c r="G22" i="1"/>
  <c r="G28" i="1"/>
  <c r="G34" i="1"/>
  <c r="J12" i="1"/>
  <c r="F15" i="1"/>
  <c r="H16" i="1"/>
  <c r="J17" i="1"/>
  <c r="H22" i="1"/>
  <c r="J23" i="1"/>
  <c r="H28" i="1"/>
  <c r="J29" i="1"/>
  <c r="H34" i="1"/>
  <c r="J35" i="1"/>
  <c r="F12" i="1"/>
  <c r="J18" i="1"/>
  <c r="D8" i="1"/>
  <c r="J11" i="1"/>
  <c r="E8" i="1"/>
  <c r="K17" i="1"/>
  <c r="I22" i="1"/>
  <c r="K23" i="1"/>
  <c r="I28" i="1"/>
  <c r="K29" i="1"/>
  <c r="I34" i="1"/>
  <c r="K35" i="1"/>
  <c r="F16" i="1"/>
  <c r="C8" i="1"/>
  <c r="H10" i="1"/>
  <c r="H9" i="1"/>
  <c r="H15" i="1"/>
  <c r="H21" i="1"/>
  <c r="H27" i="1"/>
  <c r="H33" i="1"/>
  <c r="H39" i="1"/>
  <c r="I39" i="1"/>
  <c r="H38" i="1"/>
  <c r="G13" i="1"/>
  <c r="I14" i="1"/>
  <c r="G19" i="1"/>
  <c r="I20" i="1"/>
  <c r="G25" i="1"/>
  <c r="I26" i="1"/>
  <c r="I32" i="1"/>
  <c r="G37" i="1"/>
  <c r="I38" i="1"/>
  <c r="F36" i="1"/>
  <c r="F24" i="1"/>
  <c r="F30" i="1"/>
  <c r="I13" i="1"/>
  <c r="I19" i="1"/>
  <c r="G24" i="1"/>
  <c r="I25" i="1"/>
  <c r="G30" i="1"/>
  <c r="I31" i="1"/>
  <c r="G36" i="1"/>
  <c r="I37" i="1"/>
  <c r="H36" i="1"/>
  <c r="D43" i="1" l="1"/>
  <c r="H8" i="1"/>
  <c r="J8" i="1"/>
  <c r="G8" i="1"/>
  <c r="C43" i="1"/>
  <c r="E43" i="1"/>
  <c r="K8" i="1"/>
  <c r="I8" i="1"/>
</calcChain>
</file>

<file path=xl/sharedStrings.xml><?xml version="1.0" encoding="utf-8"?>
<sst xmlns="http://schemas.openxmlformats.org/spreadsheetml/2006/main" count="59" uniqueCount="59">
  <si>
    <t>Cuadro No. 4</t>
  </si>
  <si>
    <t xml:space="preserve">Ejecución Presupuesto General de la Nación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</si>
  <si>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</si>
  <si>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</si>
  <si>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</si>
  <si>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</si>
  <si>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</si>
  <si>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</si>
  <si>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</si>
  <si>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</si>
  <si>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</si>
  <si>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</si>
  <si>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</si>
  <si>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</si>
  <si>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</si>
  <si>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</si>
  <si>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</si>
  <si>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</si>
  <si>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</si>
  <si>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</si>
  <si>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</si>
  <si>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</si>
  <si>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</si>
  <si>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</si>
  <si>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</si>
  <si>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</si>
  <si>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 xml:space="preserve">TOTAL PGN 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</si>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</sst>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40">
    <xf numFmtId="0" fontId="0" fillId="0" borderId="0" xfId="0"/>
    <xf numFmtId="164" fontId="3" fillId="0" borderId="0" xfId="2" applyFont="1" applyFill="1" applyBorder="1" applyAlignment="1">
      <alignment horizontal="center"/>
    </xf>
    <xf numFmtId="0" fontId="4" fillId="0" borderId="0" xfId="0" applyFont="1"/>
    <xf numFmtId="165" fontId="3" fillId="0" borderId="0" xfId="2" applyNumberFormat="1" applyFont="1" applyFill="1" applyBorder="1" applyAlignment="1">
      <alignment horizontal="center"/>
    </xf>
    <xf numFmtId="164" fontId="5" fillId="0" borderId="0" xfId="2" applyFont="1" applyFill="1" applyBorder="1" applyAlignment="1">
      <alignment horizontal="center"/>
    </xf>
    <xf numFmtId="167" fontId="7" fillId="2" borderId="0" xfId="3" applyNumberFormat="1" applyFont="1" applyFill="1" applyBorder="1" applyAlignment="1" applyProtection="1">
      <alignment horizontal="left" vertical="top" wrapText="1"/>
    </xf>
    <xf numFmtId="165" fontId="7" fillId="2" borderId="0" xfId="4" applyNumberFormat="1" applyFont="1" applyFill="1" applyBorder="1" applyAlignment="1" applyProtection="1">
      <alignment horizontal="center" vertical="top" wrapText="1"/>
    </xf>
    <xf numFmtId="167" fontId="7" fillId="2" borderId="0" xfId="3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5" applyNumberFormat="1" applyFont="1" applyFill="1" applyBorder="1" applyAlignment="1" applyProtection="1">
      <alignment horizontal="center"/>
    </xf>
    <xf numFmtId="168" fontId="7" fillId="2" borderId="0" xfId="5" applyNumberFormat="1" applyFont="1" applyFill="1" applyBorder="1" applyAlignment="1" applyProtection="1">
      <alignment horizont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5" quotePrefix="1" applyNumberFormat="1" applyFont="1" applyFill="1" applyBorder="1" applyAlignment="1">
      <alignment horizontal="center"/>
    </xf>
    <xf numFmtId="168" fontId="7" fillId="2" borderId="0" xfId="5" quotePrefix="1" applyNumberFormat="1" applyFont="1" applyFill="1" applyBorder="1" applyAlignment="1">
      <alignment horizontal="center"/>
    </xf>
    <xf numFmtId="164" fontId="11" fillId="3" borderId="0" xfId="6" applyNumberFormat="1" applyFont="1" applyFill="1" applyBorder="1" applyAlignment="1" applyProtection="1"/>
    <xf numFmtId="167" fontId="11" fillId="3" borderId="0" xfId="5" applyNumberFormat="1" applyFont="1" applyFill="1" applyBorder="1" applyAlignment="1" applyProtection="1"/>
    <xf numFmtId="168" fontId="11" fillId="3" borderId="4" xfId="5" applyNumberFormat="1" applyFont="1" applyFill="1" applyBorder="1" applyAlignment="1" applyProtection="1"/>
    <xf numFmtId="168" fontId="11" fillId="3" borderId="0" xfId="5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167" fontId="5" fillId="0" borderId="0" xfId="5" applyNumberFormat="1" applyFont="1" applyFill="1" applyBorder="1" applyAlignment="1" applyProtection="1"/>
    <xf numFmtId="168" fontId="5" fillId="0" borderId="5" xfId="5" applyNumberFormat="1" applyFont="1" applyFill="1" applyBorder="1" applyAlignment="1" applyProtection="1"/>
    <xf numFmtId="168" fontId="5" fillId="0" borderId="0" xfId="5" applyNumberFormat="1" applyFont="1" applyFill="1" applyBorder="1" applyAlignment="1" applyProtection="1"/>
    <xf numFmtId="168" fontId="5" fillId="0" borderId="4" xfId="5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167" fontId="5" fillId="0" borderId="0" xfId="5" applyNumberFormat="1" applyFont="1" applyFill="1" applyBorder="1" applyAlignment="1" applyProtection="1">
      <alignment vertical="top"/>
    </xf>
    <xf numFmtId="167" fontId="5" fillId="0" borderId="0" xfId="5" applyNumberFormat="1" applyFont="1" applyFill="1" applyBorder="1" applyAlignment="1" applyProtection="1">
      <alignment vertical="top" wrapText="1"/>
    </xf>
    <xf numFmtId="168" fontId="5" fillId="0" borderId="4" xfId="5" applyNumberFormat="1" applyFont="1" applyFill="1" applyBorder="1" applyAlignment="1" applyProtection="1">
      <alignment vertical="top" wrapText="1"/>
    </xf>
    <xf numFmtId="168" fontId="5" fillId="0" borderId="0" xfId="5" applyNumberFormat="1" applyFont="1" applyFill="1" applyBorder="1" applyAlignment="1" applyProtection="1">
      <alignment vertical="top" wrapText="1"/>
    </xf>
    <xf numFmtId="0" fontId="4" fillId="0" borderId="0" xfId="0" applyFont="1" applyAlignment="1">
      <alignment vertical="top" wrapText="1"/>
    </xf>
    <xf numFmtId="164" fontId="5" fillId="0" borderId="6" xfId="7" applyNumberFormat="1" applyFont="1" applyFill="1" applyBorder="1" applyAlignment="1" applyProtection="1"/>
    <xf numFmtId="167" fontId="5" fillId="0" borderId="6" xfId="5" applyNumberFormat="1" applyFont="1" applyFill="1" applyBorder="1" applyAlignment="1" applyProtection="1"/>
    <xf numFmtId="167" fontId="5" fillId="0" borderId="7" xfId="5" applyNumberFormat="1" applyFont="1" applyFill="1" applyBorder="1" applyAlignment="1" applyProtection="1"/>
    <xf numFmtId="168" fontId="5" fillId="0" borderId="8" xfId="5" applyNumberFormat="1" applyFont="1" applyFill="1" applyBorder="1" applyAlignment="1" applyProtection="1"/>
    <xf numFmtId="168" fontId="5" fillId="0" borderId="6" xfId="5" applyNumberFormat="1" applyFont="1" applyFill="1" applyBorder="1" applyAlignment="1" applyProtection="1"/>
    <xf numFmtId="164" fontId="12" fillId="0" borderId="0" xfId="8" applyNumberFormat="1" applyFont="1" applyFill="1" applyBorder="1" applyAlignment="1" applyProtection="1">
      <alignment horizontal="left"/>
    </xf>
    <xf numFmtId="167" fontId="4" fillId="0" borderId="0" xfId="0" applyNumberFormat="1" applyFont="1"/>
  </cellXfs>
  <cellStyles count="9">
    <cellStyle name="Millares" xfId="1" builtinId="3"/>
    <cellStyle name="Millares 4 3" xfId="4"/>
    <cellStyle name="Millares 7 2" xfId="3"/>
    <cellStyle name="Millares_CIFRAS PAGINA WEB 1995 - 2003" xfId="8"/>
    <cellStyle name="Millares_Plano ejecucion principales programas julio 13 - Despues de consejo de ministros" xfId="5"/>
    <cellStyle name="Normal" xfId="0" builtinId="0"/>
    <cellStyle name="Normal_archivoplanoacumulado.junio.sacado.julio17-2007-sector" xfId="6"/>
    <cellStyle name="Normal_Libro2" xfId="7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>
        <row r="3">
          <cell r="A3" t="str">
            <v>Acumulada a febrero de 2020</v>
          </cell>
        </row>
        <row r="27">
          <cell r="C27">
            <v>271748.194711741</v>
          </cell>
          <cell r="D27">
            <v>68105.302063434356</v>
          </cell>
          <cell r="E27">
            <v>30124.509421175564</v>
          </cell>
          <cell r="F27">
            <v>29271.291872811638</v>
          </cell>
          <cell r="G27">
            <v>203642.89264830665</v>
          </cell>
        </row>
      </sheetData>
      <sheetData sheetId="3"/>
      <sheetData sheetId="4"/>
      <sheetData sheetId="5"/>
      <sheetData sheetId="6"/>
      <sheetData sheetId="7">
        <row r="10">
          <cell r="A10" t="str">
            <v>AGRICULTURA Y DESARROLLO RURAL</v>
          </cell>
          <cell r="B10">
            <v>1915547974669</v>
          </cell>
          <cell r="C10">
            <v>700659679859.65002</v>
          </cell>
          <cell r="D10">
            <v>109203305437.42998</v>
          </cell>
          <cell r="E10">
            <v>106048857957.70998</v>
          </cell>
        </row>
        <row r="11">
          <cell r="A11" t="str">
            <v>AMBIENTE Y DESARROLLO SOSTENIBLE</v>
          </cell>
          <cell r="B11">
            <v>726596401378</v>
          </cell>
          <cell r="C11">
            <v>295403308210.08002</v>
          </cell>
          <cell r="D11">
            <v>80900950827.919983</v>
          </cell>
          <cell r="E11">
            <v>80238856475.259979</v>
          </cell>
        </row>
        <row r="12">
          <cell r="A12" t="str">
            <v>CIENCIA, TECNOLOGÍA E INNOVACIÓN</v>
          </cell>
          <cell r="B12">
            <v>392362614395</v>
          </cell>
          <cell r="C12">
            <v>100558223850.7</v>
          </cell>
          <cell r="D12">
            <v>3436368613.25</v>
          </cell>
          <cell r="E12">
            <v>2441033648.25</v>
          </cell>
        </row>
        <row r="13">
          <cell r="A13" t="str">
            <v>COMERCIO, INDUSTRIA Y TURISMO</v>
          </cell>
          <cell r="B13">
            <v>1070667200706</v>
          </cell>
          <cell r="C13">
            <v>451641027687.97992</v>
          </cell>
          <cell r="D13">
            <v>94422218994.009979</v>
          </cell>
          <cell r="E13">
            <v>80470979667.220016</v>
          </cell>
        </row>
        <row r="14">
          <cell r="A14" t="str">
            <v>CONGRESO DE LA REPÚBLICA</v>
          </cell>
          <cell r="B14">
            <v>632879829558</v>
          </cell>
          <cell r="C14">
            <v>160898902799.44</v>
          </cell>
          <cell r="D14">
            <v>73866611008.440002</v>
          </cell>
          <cell r="E14">
            <v>72486835599.440002</v>
          </cell>
        </row>
        <row r="15">
          <cell r="A15" t="str">
            <v>CULTURA</v>
          </cell>
          <cell r="B15">
            <v>402453233122</v>
          </cell>
          <cell r="C15">
            <v>117681908725.60999</v>
          </cell>
          <cell r="D15">
            <v>33543611061.899998</v>
          </cell>
          <cell r="E15">
            <v>32464330121.459995</v>
          </cell>
        </row>
        <row r="16">
          <cell r="A16" t="str">
            <v>DEFENSA Y POLICÍA</v>
          </cell>
          <cell r="B16">
            <v>34623947569077</v>
          </cell>
          <cell r="C16">
            <v>7200461059074.0771</v>
          </cell>
          <cell r="D16">
            <v>4052354487656.5298</v>
          </cell>
          <cell r="E16">
            <v>3944271959794.0898</v>
          </cell>
        </row>
        <row r="17">
          <cell r="A17" t="str">
            <v>DEPORTE Y RECREACIÓN</v>
          </cell>
          <cell r="B17">
            <v>676735110160</v>
          </cell>
          <cell r="C17">
            <v>126765183419.04999</v>
          </cell>
          <cell r="D17">
            <v>10443072498.449999</v>
          </cell>
          <cell r="E17">
            <v>10443072498.449999</v>
          </cell>
        </row>
        <row r="18">
          <cell r="A18" t="str">
            <v>EDUCACIÓN</v>
          </cell>
          <cell r="B18">
            <v>44244176987065</v>
          </cell>
          <cell r="C18">
            <v>18321337500319.695</v>
          </cell>
          <cell r="D18">
            <v>7075095164977.1299</v>
          </cell>
          <cell r="E18">
            <v>7072798805565.1299</v>
          </cell>
        </row>
        <row r="19">
          <cell r="A19" t="str">
            <v>EMPLEO PÚBLICO</v>
          </cell>
          <cell r="B19">
            <v>553434076611</v>
          </cell>
          <cell r="C19">
            <v>126420273033.08</v>
          </cell>
          <cell r="D19">
            <v>23994726837.430004</v>
          </cell>
          <cell r="E19">
            <v>23870000328.860004</v>
          </cell>
        </row>
        <row r="20">
          <cell r="A20" t="str">
            <v>FISCALÍA</v>
          </cell>
          <cell r="B20">
            <v>3995331634129</v>
          </cell>
          <cell r="C20">
            <v>786998419220.10999</v>
          </cell>
          <cell r="D20">
            <v>431240603574.97003</v>
          </cell>
          <cell r="E20">
            <v>419162019017.97003</v>
          </cell>
        </row>
        <row r="21">
          <cell r="A21" t="str">
            <v>HACIENDA</v>
          </cell>
          <cell r="B21">
            <v>16682396588212</v>
          </cell>
          <cell r="C21">
            <v>1883617056946.3403</v>
          </cell>
          <cell r="D21">
            <v>922401786373.29016</v>
          </cell>
          <cell r="E21">
            <v>917754418762.4502</v>
          </cell>
        </row>
        <row r="22">
          <cell r="A22" t="str">
            <v>INCLUSIÓN SOCIAL Y RECONCILIACIÓN</v>
          </cell>
          <cell r="B22">
            <v>12718957559426</v>
          </cell>
          <cell r="C22">
            <v>7013897470834.6611</v>
          </cell>
          <cell r="D22">
            <v>778144331046.77979</v>
          </cell>
          <cell r="E22">
            <v>772621692673.77979</v>
          </cell>
        </row>
        <row r="23">
          <cell r="A23" t="str">
            <v>INFORMACIÓN ESTADÍSTICA</v>
          </cell>
          <cell r="B23">
            <v>498397938790</v>
          </cell>
          <cell r="C23">
            <v>84001058116.800003</v>
          </cell>
          <cell r="D23">
            <v>26226955379.960003</v>
          </cell>
          <cell r="E23">
            <v>25178512035.960003</v>
          </cell>
        </row>
        <row r="24">
          <cell r="A24" t="str">
            <v>INTELIGENCIA</v>
          </cell>
          <cell r="B24">
            <v>99827353307</v>
          </cell>
          <cell r="C24">
            <v>24204429511.720001</v>
          </cell>
          <cell r="D24">
            <v>13609818926.450001</v>
          </cell>
          <cell r="E24">
            <v>13546452980.450001</v>
          </cell>
        </row>
        <row r="25">
          <cell r="A25" t="str">
            <v>INTERIOR</v>
          </cell>
          <cell r="B25">
            <v>1658608406500</v>
          </cell>
          <cell r="C25">
            <v>566296614751.59998</v>
          </cell>
          <cell r="D25">
            <v>87256993739.680008</v>
          </cell>
          <cell r="E25">
            <v>82162102921.880005</v>
          </cell>
        </row>
        <row r="26">
          <cell r="A26" t="str">
            <v>JUSTICIA Y DEL DERECHO</v>
          </cell>
          <cell r="B26">
            <v>3223565458874</v>
          </cell>
          <cell r="C26">
            <v>774080534547.87</v>
          </cell>
          <cell r="D26">
            <v>227255410805.03</v>
          </cell>
          <cell r="E26">
            <v>219588711090.74002</v>
          </cell>
        </row>
        <row r="27">
          <cell r="A27" t="str">
            <v>MINAS Y ENERGÍA</v>
          </cell>
          <cell r="B27">
            <v>4550258031774</v>
          </cell>
          <cell r="C27">
            <v>1115242628113.7603</v>
          </cell>
          <cell r="D27">
            <v>844592119944.87</v>
          </cell>
          <cell r="E27">
            <v>843663724668.7301</v>
          </cell>
        </row>
        <row r="28">
          <cell r="A28" t="str">
            <v>ORGANISMOS DE CONTROL</v>
          </cell>
          <cell r="B28">
            <v>2465295534231</v>
          </cell>
          <cell r="C28">
            <v>514528201382.38</v>
          </cell>
          <cell r="D28">
            <v>202796835136.64999</v>
          </cell>
          <cell r="E28">
            <v>201827377794.31</v>
          </cell>
        </row>
        <row r="29">
          <cell r="A29" t="str">
            <v>PLANEACIÓN</v>
          </cell>
          <cell r="B29">
            <v>1138614032766</v>
          </cell>
          <cell r="C29">
            <v>226282869791.89005</v>
          </cell>
          <cell r="D29">
            <v>22033202941.18</v>
          </cell>
          <cell r="E29">
            <v>21989823486.18</v>
          </cell>
        </row>
        <row r="30">
          <cell r="A30" t="str">
            <v>PRESIDENCIA DE LA REPÚBLICA</v>
          </cell>
          <cell r="B30">
            <v>1016239070790</v>
          </cell>
          <cell r="C30">
            <v>630209952883.31006</v>
          </cell>
          <cell r="D30">
            <v>41319382356.929993</v>
          </cell>
          <cell r="E30">
            <v>41037213701.379997</v>
          </cell>
        </row>
        <row r="31">
          <cell r="A31" t="str">
            <v>RAMA JUDICIAL</v>
          </cell>
          <cell r="B31">
            <v>4781205724788</v>
          </cell>
          <cell r="C31">
            <v>860287559049.03003</v>
          </cell>
          <cell r="D31">
            <v>577403109404.95007</v>
          </cell>
          <cell r="E31">
            <v>571424257447.42993</v>
          </cell>
        </row>
        <row r="32">
          <cell r="A32" t="str">
            <v>REGISTRADURÍA</v>
          </cell>
          <cell r="B32">
            <v>827916748163</v>
          </cell>
          <cell r="C32">
            <v>120828784523.38</v>
          </cell>
          <cell r="D32">
            <v>44777487288.379997</v>
          </cell>
          <cell r="E32">
            <v>44715384518.379997</v>
          </cell>
        </row>
        <row r="33">
          <cell r="A33" t="str">
            <v>RELACIONES EXTERIORES</v>
          </cell>
          <cell r="B33">
            <v>1018309417832</v>
          </cell>
          <cell r="C33">
            <v>320451255302.76001</v>
          </cell>
          <cell r="D33">
            <v>134808200557.07999</v>
          </cell>
          <cell r="E33">
            <v>134512789047.82999</v>
          </cell>
        </row>
        <row r="34">
          <cell r="A34" t="str">
            <v>SALUD Y PROTECCIÓN SOCIAL</v>
          </cell>
          <cell r="B34">
            <v>31910677734294</v>
          </cell>
          <cell r="C34">
            <v>6536553621945.8096</v>
          </cell>
          <cell r="D34">
            <v>4700081840728.0205</v>
          </cell>
          <cell r="E34">
            <v>4698910999506.8105</v>
          </cell>
        </row>
        <row r="35">
          <cell r="A35" t="str">
            <v>SERVICIO DE LA DEUDA PÚBLICA NACIONAL</v>
          </cell>
          <cell r="B35">
            <v>52707007457633</v>
          </cell>
          <cell r="C35">
            <v>6940949868708.7793</v>
          </cell>
          <cell r="D35">
            <v>6915249946248.9805</v>
          </cell>
          <cell r="E35">
            <v>6249261800967.2402</v>
          </cell>
        </row>
        <row r="36">
          <cell r="A36" t="str">
            <v>SISTEMA INTEGRAL DE VERDAD, JUSTICIA, REPARACIÓN Y NO REPETICIÓN</v>
          </cell>
          <cell r="B36">
            <v>532727170417</v>
          </cell>
          <cell r="C36">
            <v>140130047081.31</v>
          </cell>
          <cell r="D36">
            <v>48068041424</v>
          </cell>
          <cell r="E36">
            <v>47600811741.040001</v>
          </cell>
        </row>
        <row r="37">
          <cell r="A37" t="str">
            <v>TECNOLOGÍAS DE LA INFORMACIÓN Y LAS COMUNICACIONES</v>
          </cell>
          <cell r="B37">
            <v>1622125152113</v>
          </cell>
          <cell r="C37">
            <v>749024904338.40991</v>
          </cell>
          <cell r="D37">
            <v>226259902845.5</v>
          </cell>
          <cell r="E37">
            <v>224978791671.66</v>
          </cell>
        </row>
        <row r="38">
          <cell r="A38" t="str">
            <v>TRABAJO</v>
          </cell>
          <cell r="B38">
            <v>31557236148165</v>
          </cell>
          <cell r="C38">
            <v>4555699897783.2598</v>
          </cell>
          <cell r="D38">
            <v>1855623915021.2104</v>
          </cell>
          <cell r="E38">
            <v>1852971181172.8804</v>
          </cell>
        </row>
        <row r="39">
          <cell r="A39" t="str">
            <v>TRANSPORTE</v>
          </cell>
          <cell r="B39">
            <v>9166902528823</v>
          </cell>
          <cell r="C39">
            <v>4967799991817.2793</v>
          </cell>
          <cell r="D39">
            <v>278767889635.84003</v>
          </cell>
          <cell r="E39">
            <v>274503443618.34998</v>
          </cell>
        </row>
        <row r="40">
          <cell r="A40" t="str">
            <v>VIVIENDA, CIUDAD Y TERRITORIO</v>
          </cell>
          <cell r="B40">
            <v>4337794023973</v>
          </cell>
          <cell r="C40">
            <v>1692389829804.53</v>
          </cell>
          <cell r="D40">
            <v>189331129883.32001</v>
          </cell>
          <cell r="E40">
            <v>188345632330.32001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3"/>
  <sheetViews>
    <sheetView showGridLines="0" tabSelected="1" workbookViewId="0">
      <selection sqref="A1:K40"/>
    </sheetView>
  </sheetViews>
  <sheetFormatPr baseColWidth="10" defaultColWidth="0" defaultRowHeight="11.25" customHeight="1" zeroHeight="1" x14ac:dyDescent="0.2"/>
  <cols>
    <col min="1" max="1" width="39.42578125" style="2" customWidth="1"/>
    <col min="2" max="2" width="12.140625" style="2" customWidth="1"/>
    <col min="3" max="3" width="11.85546875" style="2" bestFit="1" customWidth="1"/>
    <col min="4" max="4" width="9.5703125" style="2" bestFit="1" customWidth="1"/>
    <col min="5" max="5" width="7.42578125" style="2" bestFit="1" customWidth="1"/>
    <col min="6" max="6" width="13.5703125" style="2" customWidth="1"/>
    <col min="7" max="7" width="11.7109375" style="2" bestFit="1" customWidth="1"/>
    <col min="8" max="8" width="11" style="2" bestFit="1" customWidth="1"/>
    <col min="9" max="9" width="10.42578125" style="2" bestFit="1" customWidth="1"/>
    <col min="10" max="10" width="11.85546875" style="2" bestFit="1" customWidth="1"/>
    <col min="11" max="11" width="10.5703125" style="2" bestFit="1" customWidth="1"/>
    <col min="12" max="13" width="11.42578125" style="2" customWidth="1"/>
    <col min="14" max="16384" width="11.42578125" style="2" hidden="1"/>
  </cols>
  <sheetData>
    <row r="1" spans="1:11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1.25" customHeight="1" x14ac:dyDescent="0.2">
      <c r="A3" s="1" t="str">
        <f>+[1]CUA1!A3:L3</f>
        <v>Acumulada a febrero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1" ht="11.25" customHeigh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1" ht="11.25" customHeight="1" x14ac:dyDescent="0.2">
      <c r="A7" s="12"/>
      <c r="B7" s="13" t="s">
        <v>16</v>
      </c>
      <c r="C7" s="13" t="s">
        <v>17</v>
      </c>
      <c r="D7" s="13" t="s">
        <v>18</v>
      </c>
      <c r="E7" s="13" t="s">
        <v>19</v>
      </c>
      <c r="F7" s="14" t="s">
        <v>20</v>
      </c>
      <c r="G7" s="15" t="s">
        <v>21</v>
      </c>
      <c r="H7" s="16" t="s">
        <v>22</v>
      </c>
      <c r="I7" s="16" t="s">
        <v>23</v>
      </c>
      <c r="J7" s="16" t="s">
        <v>24</v>
      </c>
      <c r="K7" s="16" t="s">
        <v>25</v>
      </c>
    </row>
    <row r="8" spans="1:11" ht="11.25" customHeight="1" x14ac:dyDescent="0.2">
      <c r="A8" s="17" t="s">
        <v>26</v>
      </c>
      <c r="B8" s="18">
        <f>((SUM(B9:B39)))</f>
        <v>271748.19471174106</v>
      </c>
      <c r="C8" s="18">
        <f>((SUM(C9:C39)))</f>
        <v>68105.302063434341</v>
      </c>
      <c r="D8" s="18">
        <f>((SUM(D9:D39)))</f>
        <v>30124.509421175564</v>
      </c>
      <c r="E8" s="18">
        <f>((SUM(E9:E39)))</f>
        <v>29271.291872811638</v>
      </c>
      <c r="F8" s="18">
        <f>((SUM(F9:F39)))</f>
        <v>203642.89264830665</v>
      </c>
      <c r="G8" s="19">
        <f t="shared" ref="G8:G39" si="0">IFERROR(IF(C8&gt;0,+C8/B8*100,0),0)</f>
        <v>25.061915180587512</v>
      </c>
      <c r="H8" s="20">
        <f t="shared" ref="H8:H39" si="1">IFERROR(IF(D8&gt;0,+D8/B8*100,0),0)</f>
        <v>11.085449694755237</v>
      </c>
      <c r="I8" s="20">
        <f t="shared" ref="I8:I39" si="2">IFERROR(IF(E8&gt;0,+E8/B8*100,0),0)</f>
        <v>10.7714761100295</v>
      </c>
      <c r="J8" s="20">
        <f t="shared" ref="J8:K23" si="3">IFERROR(IF(D8&gt;0,+D8/C8*100,0),0)</f>
        <v>44.232252862071043</v>
      </c>
      <c r="K8" s="20">
        <f t="shared" si="3"/>
        <v>97.167696454621193</v>
      </c>
    </row>
    <row r="9" spans="1:11" ht="11.25" customHeight="1" x14ac:dyDescent="0.2">
      <c r="A9" s="21" t="s">
        <v>27</v>
      </c>
      <c r="B9" s="22">
        <f>+VLOOKUP($A9,'[1]CUA4.TD'!$A$10:$E$40,2,0)/1000000000</f>
        <v>1915.547974669</v>
      </c>
      <c r="C9" s="22">
        <f>+VLOOKUP($A9,'[1]CUA4.TD'!$A$10:$E$40,3,0)/1000000000</f>
        <v>700.65967985965005</v>
      </c>
      <c r="D9" s="22">
        <f>+VLOOKUP($A9,'[1]CUA4.TD'!$A$10:$E$40,4,0)/1000000000</f>
        <v>109.20330543742998</v>
      </c>
      <c r="E9" s="22">
        <f>+VLOOKUP($A9,'[1]CUA4.TD'!$A$10:$E$40,5,0)/1000000000</f>
        <v>106.04885795770997</v>
      </c>
      <c r="F9" s="22">
        <f t="shared" ref="F9:F39" si="4">+B9-C9</f>
        <v>1214.8882948093501</v>
      </c>
      <c r="G9" s="23">
        <f t="shared" si="0"/>
        <v>36.577506234513471</v>
      </c>
      <c r="H9" s="24">
        <f t="shared" si="1"/>
        <v>5.7008911748242648</v>
      </c>
      <c r="I9" s="24">
        <f t="shared" si="2"/>
        <v>5.5362151906445902</v>
      </c>
      <c r="J9" s="24">
        <f t="shared" si="3"/>
        <v>15.585784165474545</v>
      </c>
      <c r="K9" s="24">
        <f t="shared" si="3"/>
        <v>97.111399268470493</v>
      </c>
    </row>
    <row r="10" spans="1:11" ht="11.25" customHeight="1" x14ac:dyDescent="0.2">
      <c r="A10" s="21" t="s">
        <v>28</v>
      </c>
      <c r="B10" s="22">
        <f>+VLOOKUP($A10,'[1]CUA4.TD'!$A$10:$E$40,2,0)/1000000000</f>
        <v>726.596401378</v>
      </c>
      <c r="C10" s="22">
        <f>+VLOOKUP($A10,'[1]CUA4.TD'!$A$10:$E$40,3,0)/1000000000</f>
        <v>295.40330821008001</v>
      </c>
      <c r="D10" s="22">
        <f>+VLOOKUP($A10,'[1]CUA4.TD'!$A$10:$E$40,4,0)/1000000000</f>
        <v>80.900950827919985</v>
      </c>
      <c r="E10" s="22">
        <f>+VLOOKUP($A10,'[1]CUA4.TD'!$A$10:$E$40,5,0)/1000000000</f>
        <v>80.238856475259979</v>
      </c>
      <c r="F10" s="22">
        <f t="shared" si="4"/>
        <v>431.19309316791998</v>
      </c>
      <c r="G10" s="25">
        <f t="shared" si="0"/>
        <v>40.655762628309695</v>
      </c>
      <c r="H10" s="24">
        <f t="shared" si="1"/>
        <v>11.134234999580265</v>
      </c>
      <c r="I10" s="24">
        <f t="shared" si="2"/>
        <v>11.043112286695322</v>
      </c>
      <c r="J10" s="24">
        <f t="shared" si="3"/>
        <v>27.386609621306672</v>
      </c>
      <c r="K10" s="24">
        <f t="shared" si="3"/>
        <v>99.18159879966268</v>
      </c>
    </row>
    <row r="11" spans="1:11" ht="11.25" customHeight="1" x14ac:dyDescent="0.2">
      <c r="A11" s="21" t="s">
        <v>29</v>
      </c>
      <c r="B11" s="22">
        <f>+VLOOKUP($A11,'[1]CUA4.TD'!$A$10:$E$40,2,0)/1000000000</f>
        <v>392.36261439499998</v>
      </c>
      <c r="C11" s="22">
        <f>+VLOOKUP($A11,'[1]CUA4.TD'!$A$10:$E$40,3,0)/1000000000</f>
        <v>100.5582238507</v>
      </c>
      <c r="D11" s="22">
        <f>+VLOOKUP($A11,'[1]CUA4.TD'!$A$10:$E$40,4,0)/1000000000</f>
        <v>3.43636861325</v>
      </c>
      <c r="E11" s="22">
        <f>+VLOOKUP($A11,'[1]CUA4.TD'!$A$10:$E$40,5,0)/1000000000</f>
        <v>2.4410336482499999</v>
      </c>
      <c r="F11" s="22">
        <f t="shared" si="4"/>
        <v>291.80439054429996</v>
      </c>
      <c r="G11" s="25">
        <f t="shared" si="0"/>
        <v>25.628900451118376</v>
      </c>
      <c r="H11" s="24">
        <f t="shared" si="1"/>
        <v>0.87581448567638831</v>
      </c>
      <c r="I11" s="24">
        <f t="shared" si="2"/>
        <v>0.62213716564559285</v>
      </c>
      <c r="J11" s="24">
        <f t="shared" si="3"/>
        <v>3.4172924716252129</v>
      </c>
      <c r="K11" s="24">
        <f t="shared" si="3"/>
        <v>71.035267835872645</v>
      </c>
    </row>
    <row r="12" spans="1:11" ht="11.25" customHeight="1" x14ac:dyDescent="0.2">
      <c r="A12" s="21" t="s">
        <v>30</v>
      </c>
      <c r="B12" s="22">
        <f>+VLOOKUP($A12,'[1]CUA4.TD'!$A$10:$E$40,2,0)/1000000000</f>
        <v>1070.6672007059999</v>
      </c>
      <c r="C12" s="22">
        <f>+VLOOKUP($A12,'[1]CUA4.TD'!$A$10:$E$40,3,0)/1000000000</f>
        <v>451.64102768797994</v>
      </c>
      <c r="D12" s="22">
        <f>+VLOOKUP($A12,'[1]CUA4.TD'!$A$10:$E$40,4,0)/1000000000</f>
        <v>94.422218994009981</v>
      </c>
      <c r="E12" s="22">
        <f>+VLOOKUP($A12,'[1]CUA4.TD'!$A$10:$E$40,5,0)/1000000000</f>
        <v>80.470979667220021</v>
      </c>
      <c r="F12" s="22">
        <f t="shared" si="4"/>
        <v>619.02617301802002</v>
      </c>
      <c r="G12" s="25">
        <f t="shared" si="0"/>
        <v>42.183138457045011</v>
      </c>
      <c r="H12" s="24">
        <f t="shared" si="1"/>
        <v>8.819007337830822</v>
      </c>
      <c r="I12" s="24">
        <f t="shared" si="2"/>
        <v>7.5159657094340151</v>
      </c>
      <c r="J12" s="24">
        <f t="shared" si="3"/>
        <v>20.906475099787077</v>
      </c>
      <c r="K12" s="24">
        <f t="shared" si="3"/>
        <v>85.224622471883436</v>
      </c>
    </row>
    <row r="13" spans="1:11" ht="11.25" customHeight="1" x14ac:dyDescent="0.2">
      <c r="A13" s="21" t="s">
        <v>31</v>
      </c>
      <c r="B13" s="22">
        <f>+VLOOKUP($A13,'[1]CUA4.TD'!$A$10:$E$40,2,0)/1000000000</f>
        <v>632.87982955799998</v>
      </c>
      <c r="C13" s="22">
        <f>+VLOOKUP($A13,'[1]CUA4.TD'!$A$10:$E$40,3,0)/1000000000</f>
        <v>160.89890279944001</v>
      </c>
      <c r="D13" s="22">
        <f>+VLOOKUP($A13,'[1]CUA4.TD'!$A$10:$E$40,4,0)/1000000000</f>
        <v>73.866611008440003</v>
      </c>
      <c r="E13" s="22">
        <f>+VLOOKUP($A13,'[1]CUA4.TD'!$A$10:$E$40,5,0)/1000000000</f>
        <v>72.486835599439999</v>
      </c>
      <c r="F13" s="22">
        <f t="shared" si="4"/>
        <v>471.98092675855997</v>
      </c>
      <c r="G13" s="25">
        <f t="shared" si="0"/>
        <v>25.423294484169446</v>
      </c>
      <c r="H13" s="24">
        <f t="shared" si="1"/>
        <v>11.671506589177927</v>
      </c>
      <c r="I13" s="24">
        <f t="shared" si="2"/>
        <v>11.453491202281549</v>
      </c>
      <c r="J13" s="24">
        <f t="shared" si="3"/>
        <v>45.908710204515508</v>
      </c>
      <c r="K13" s="24">
        <f t="shared" si="3"/>
        <v>98.132071594780015</v>
      </c>
    </row>
    <row r="14" spans="1:11" ht="11.25" customHeight="1" x14ac:dyDescent="0.2">
      <c r="A14" s="21" t="s">
        <v>32</v>
      </c>
      <c r="B14" s="22">
        <f>+VLOOKUP($A14,'[1]CUA4.TD'!$A$10:$E$40,2,0)/1000000000</f>
        <v>402.45323312199997</v>
      </c>
      <c r="C14" s="22">
        <f>+VLOOKUP($A14,'[1]CUA4.TD'!$A$10:$E$40,3,0)/1000000000</f>
        <v>117.68190872560999</v>
      </c>
      <c r="D14" s="22">
        <f>+VLOOKUP($A14,'[1]CUA4.TD'!$A$10:$E$40,4,0)/1000000000</f>
        <v>33.543611061899995</v>
      </c>
      <c r="E14" s="22">
        <f>+VLOOKUP($A14,'[1]CUA4.TD'!$A$10:$E$40,5,0)/1000000000</f>
        <v>32.464330121459994</v>
      </c>
      <c r="F14" s="22">
        <f t="shared" si="4"/>
        <v>284.77132439639001</v>
      </c>
      <c r="G14" s="25">
        <f t="shared" si="0"/>
        <v>29.241138855489279</v>
      </c>
      <c r="H14" s="24">
        <f t="shared" si="1"/>
        <v>8.3347848398900943</v>
      </c>
      <c r="I14" s="24">
        <f t="shared" si="2"/>
        <v>8.0666093472825295</v>
      </c>
      <c r="J14" s="24">
        <f t="shared" si="3"/>
        <v>28.503625939744992</v>
      </c>
      <c r="K14" s="24">
        <f t="shared" si="3"/>
        <v>96.782454523311941</v>
      </c>
    </row>
    <row r="15" spans="1:11" ht="11.25" customHeight="1" x14ac:dyDescent="0.2">
      <c r="A15" s="21" t="s">
        <v>33</v>
      </c>
      <c r="B15" s="22">
        <f>+VLOOKUP($A15,'[1]CUA4.TD'!$A$10:$E$40,2,0)/1000000000</f>
        <v>34623.947569076998</v>
      </c>
      <c r="C15" s="22">
        <f>+VLOOKUP($A15,'[1]CUA4.TD'!$A$10:$E$40,3,0)/1000000000</f>
        <v>7200.4610590740767</v>
      </c>
      <c r="D15" s="22">
        <f>+VLOOKUP($A15,'[1]CUA4.TD'!$A$10:$E$40,4,0)/1000000000</f>
        <v>4052.3544876565297</v>
      </c>
      <c r="E15" s="22">
        <f>+VLOOKUP($A15,'[1]CUA4.TD'!$A$10:$E$40,5,0)/1000000000</f>
        <v>3944.27195979409</v>
      </c>
      <c r="F15" s="22">
        <f t="shared" si="4"/>
        <v>27423.48651000292</v>
      </c>
      <c r="G15" s="25">
        <f t="shared" si="0"/>
        <v>20.796187507818669</v>
      </c>
      <c r="H15" s="24">
        <f t="shared" si="1"/>
        <v>11.703906608487731</v>
      </c>
      <c r="I15" s="24">
        <f t="shared" si="2"/>
        <v>11.391745415293892</v>
      </c>
      <c r="J15" s="24">
        <f t="shared" si="3"/>
        <v>56.279097330159459</v>
      </c>
      <c r="K15" s="24">
        <f t="shared" si="3"/>
        <v>97.332846171487247</v>
      </c>
    </row>
    <row r="16" spans="1:11" ht="11.25" customHeight="1" x14ac:dyDescent="0.2">
      <c r="A16" s="21" t="s">
        <v>34</v>
      </c>
      <c r="B16" s="22">
        <f>+VLOOKUP($A16,'[1]CUA4.TD'!$A$10:$E$40,2,0)/1000000000</f>
        <v>676.73511015999998</v>
      </c>
      <c r="C16" s="22">
        <f>+VLOOKUP($A16,'[1]CUA4.TD'!$A$10:$E$40,3,0)/1000000000</f>
        <v>126.76518341904999</v>
      </c>
      <c r="D16" s="22">
        <f>+VLOOKUP($A16,'[1]CUA4.TD'!$A$10:$E$40,4,0)/1000000000</f>
        <v>10.443072498449999</v>
      </c>
      <c r="E16" s="22">
        <f>+VLOOKUP($A16,'[1]CUA4.TD'!$A$10:$E$40,5,0)/1000000000</f>
        <v>10.443072498449999</v>
      </c>
      <c r="F16" s="22">
        <f t="shared" si="4"/>
        <v>549.96992674094997</v>
      </c>
      <c r="G16" s="25">
        <f t="shared" si="0"/>
        <v>18.731876256439389</v>
      </c>
      <c r="H16" s="24">
        <f t="shared" si="1"/>
        <v>1.5431551195830449</v>
      </c>
      <c r="I16" s="24">
        <f t="shared" si="2"/>
        <v>1.5431551195830449</v>
      </c>
      <c r="J16" s="24">
        <f t="shared" si="3"/>
        <v>8.2381236052237963</v>
      </c>
      <c r="K16" s="24">
        <f t="shared" si="3"/>
        <v>100</v>
      </c>
    </row>
    <row r="17" spans="1:11" ht="11.25" customHeight="1" x14ac:dyDescent="0.2">
      <c r="A17" s="21" t="s">
        <v>35</v>
      </c>
      <c r="B17" s="22">
        <f>+VLOOKUP($A17,'[1]CUA4.TD'!$A$10:$E$40,2,0)/1000000000</f>
        <v>44244.176987065002</v>
      </c>
      <c r="C17" s="22">
        <f>+VLOOKUP($A17,'[1]CUA4.TD'!$A$10:$E$40,3,0)/1000000000</f>
        <v>18321.337500319696</v>
      </c>
      <c r="D17" s="22">
        <f>+VLOOKUP($A17,'[1]CUA4.TD'!$A$10:$E$40,4,0)/1000000000</f>
        <v>7075.0951649771296</v>
      </c>
      <c r="E17" s="22">
        <f>+VLOOKUP($A17,'[1]CUA4.TD'!$A$10:$E$40,5,0)/1000000000</f>
        <v>7072.7988055651294</v>
      </c>
      <c r="F17" s="22">
        <f t="shared" si="4"/>
        <v>25922.839486745306</v>
      </c>
      <c r="G17" s="25">
        <f t="shared" si="0"/>
        <v>41.409601778050991</v>
      </c>
      <c r="H17" s="24">
        <f t="shared" si="1"/>
        <v>15.991019941552009</v>
      </c>
      <c r="I17" s="24">
        <f t="shared" si="2"/>
        <v>15.985829745760432</v>
      </c>
      <c r="J17" s="24">
        <f t="shared" si="3"/>
        <v>38.616695778098482</v>
      </c>
      <c r="K17" s="24">
        <f t="shared" si="3"/>
        <v>99.967543059726367</v>
      </c>
    </row>
    <row r="18" spans="1:11" ht="11.25" customHeight="1" x14ac:dyDescent="0.2">
      <c r="A18" s="21" t="s">
        <v>36</v>
      </c>
      <c r="B18" s="22">
        <f>+VLOOKUP($A18,'[1]CUA4.TD'!$A$10:$E$40,2,0)/1000000000</f>
        <v>553.43407661100002</v>
      </c>
      <c r="C18" s="22">
        <f>+VLOOKUP($A18,'[1]CUA4.TD'!$A$10:$E$40,3,0)/1000000000</f>
        <v>126.42027303308001</v>
      </c>
      <c r="D18" s="22">
        <f>+VLOOKUP($A18,'[1]CUA4.TD'!$A$10:$E$40,4,0)/1000000000</f>
        <v>23.994726837430004</v>
      </c>
      <c r="E18" s="22">
        <f>+VLOOKUP($A18,'[1]CUA4.TD'!$A$10:$E$40,5,0)/1000000000</f>
        <v>23.870000328860005</v>
      </c>
      <c r="F18" s="22">
        <f t="shared" si="4"/>
        <v>427.01380357792004</v>
      </c>
      <c r="G18" s="25">
        <f t="shared" si="0"/>
        <v>22.842878379883139</v>
      </c>
      <c r="H18" s="24">
        <f t="shared" si="1"/>
        <v>4.3356070490569945</v>
      </c>
      <c r="I18" s="24">
        <f t="shared" si="2"/>
        <v>4.3130702169678372</v>
      </c>
      <c r="J18" s="24">
        <f t="shared" si="3"/>
        <v>18.980125783426661</v>
      </c>
      <c r="K18" s="24">
        <f t="shared" si="3"/>
        <v>99.480192004622296</v>
      </c>
    </row>
    <row r="19" spans="1:11" ht="11.25" customHeight="1" x14ac:dyDescent="0.2">
      <c r="A19" s="21" t="s">
        <v>37</v>
      </c>
      <c r="B19" s="22">
        <f>+VLOOKUP($A19,'[1]CUA4.TD'!$A$10:$E$40,2,0)/1000000000</f>
        <v>3995.3316341290001</v>
      </c>
      <c r="C19" s="22">
        <f>+VLOOKUP($A19,'[1]CUA4.TD'!$A$10:$E$40,3,0)/1000000000</f>
        <v>786.99841922011001</v>
      </c>
      <c r="D19" s="22">
        <f>+VLOOKUP($A19,'[1]CUA4.TD'!$A$10:$E$40,4,0)/1000000000</f>
        <v>431.24060357497001</v>
      </c>
      <c r="E19" s="22">
        <f>+VLOOKUP($A19,'[1]CUA4.TD'!$A$10:$E$40,5,0)/1000000000</f>
        <v>419.16201901797001</v>
      </c>
      <c r="F19" s="22">
        <f t="shared" si="4"/>
        <v>3208.3332149088901</v>
      </c>
      <c r="G19" s="25">
        <f t="shared" si="0"/>
        <v>19.6979497896344</v>
      </c>
      <c r="H19" s="24">
        <f t="shared" si="1"/>
        <v>10.793612222104871</v>
      </c>
      <c r="I19" s="24">
        <f t="shared" si="2"/>
        <v>10.491294776068049</v>
      </c>
      <c r="J19" s="24">
        <f t="shared" si="3"/>
        <v>54.795612423505943</v>
      </c>
      <c r="K19" s="24">
        <f t="shared" si="3"/>
        <v>97.199107770263524</v>
      </c>
    </row>
    <row r="20" spans="1:11" ht="11.25" customHeight="1" x14ac:dyDescent="0.2">
      <c r="A20" s="21" t="s">
        <v>38</v>
      </c>
      <c r="B20" s="22">
        <f>+VLOOKUP($A20,'[1]CUA4.TD'!$A$10:$E$40,2,0)/1000000000</f>
        <v>16682.396588211999</v>
      </c>
      <c r="C20" s="22">
        <f>+VLOOKUP($A20,'[1]CUA4.TD'!$A$10:$E$40,3,0)/1000000000</f>
        <v>1883.6170569463404</v>
      </c>
      <c r="D20" s="22">
        <f>+VLOOKUP($A20,'[1]CUA4.TD'!$A$10:$E$40,4,0)/1000000000</f>
        <v>922.40178637329018</v>
      </c>
      <c r="E20" s="22">
        <f>+VLOOKUP($A20,'[1]CUA4.TD'!$A$10:$E$40,5,0)/1000000000</f>
        <v>917.7544187624502</v>
      </c>
      <c r="F20" s="22">
        <f t="shared" si="4"/>
        <v>14798.779531265658</v>
      </c>
      <c r="G20" s="25">
        <f t="shared" si="0"/>
        <v>11.291045905702356</v>
      </c>
      <c r="H20" s="24">
        <f t="shared" si="1"/>
        <v>5.5291922925814596</v>
      </c>
      <c r="I20" s="24">
        <f t="shared" si="2"/>
        <v>5.5013343790840432</v>
      </c>
      <c r="J20" s="24">
        <f t="shared" si="3"/>
        <v>48.969708729897491</v>
      </c>
      <c r="K20" s="24">
        <f t="shared" si="3"/>
        <v>99.496166672756289</v>
      </c>
    </row>
    <row r="21" spans="1:11" ht="11.25" customHeight="1" x14ac:dyDescent="0.2">
      <c r="A21" s="21" t="s">
        <v>39</v>
      </c>
      <c r="B21" s="22">
        <f>+VLOOKUP($A21,'[1]CUA4.TD'!$A$10:$E$40,2,0)/1000000000</f>
        <v>12718.957559426</v>
      </c>
      <c r="C21" s="22">
        <f>+VLOOKUP($A21,'[1]CUA4.TD'!$A$10:$E$40,3,0)/1000000000</f>
        <v>7013.8974708346614</v>
      </c>
      <c r="D21" s="22">
        <f>+VLOOKUP($A21,'[1]CUA4.TD'!$A$10:$E$40,4,0)/1000000000</f>
        <v>778.14433104677983</v>
      </c>
      <c r="E21" s="22">
        <f>+VLOOKUP($A21,'[1]CUA4.TD'!$A$10:$E$40,5,0)/1000000000</f>
        <v>772.62169267377976</v>
      </c>
      <c r="F21" s="22">
        <f t="shared" si="4"/>
        <v>5705.0600885913391</v>
      </c>
      <c r="G21" s="25">
        <f t="shared" si="0"/>
        <v>55.145222696624799</v>
      </c>
      <c r="H21" s="24">
        <f t="shared" si="1"/>
        <v>6.1179882660281244</v>
      </c>
      <c r="I21" s="24">
        <f t="shared" si="2"/>
        <v>6.074567739249912</v>
      </c>
      <c r="J21" s="24">
        <f t="shared" si="3"/>
        <v>11.094321442286208</v>
      </c>
      <c r="K21" s="24">
        <f t="shared" si="3"/>
        <v>99.290280973251981</v>
      </c>
    </row>
    <row r="22" spans="1:11" ht="11.25" customHeight="1" x14ac:dyDescent="0.2">
      <c r="A22" s="21" t="s">
        <v>40</v>
      </c>
      <c r="B22" s="22">
        <f>+VLOOKUP($A22,'[1]CUA4.TD'!$A$10:$E$40,2,0)/1000000000</f>
        <v>498.39793879000001</v>
      </c>
      <c r="C22" s="22">
        <f>+VLOOKUP($A22,'[1]CUA4.TD'!$A$10:$E$40,3,0)/1000000000</f>
        <v>84.00105811680001</v>
      </c>
      <c r="D22" s="22">
        <f>+VLOOKUP($A22,'[1]CUA4.TD'!$A$10:$E$40,4,0)/1000000000</f>
        <v>26.226955379960003</v>
      </c>
      <c r="E22" s="22">
        <f>+VLOOKUP($A22,'[1]CUA4.TD'!$A$10:$E$40,5,0)/1000000000</f>
        <v>25.178512035960004</v>
      </c>
      <c r="F22" s="22">
        <f t="shared" si="4"/>
        <v>414.39688067320003</v>
      </c>
      <c r="G22" s="25">
        <f t="shared" si="0"/>
        <v>16.854214590199952</v>
      </c>
      <c r="H22" s="24">
        <f t="shared" si="1"/>
        <v>5.2622519755264738</v>
      </c>
      <c r="I22" s="24">
        <f t="shared" si="2"/>
        <v>5.0518892788938619</v>
      </c>
      <c r="J22" s="24">
        <f t="shared" si="3"/>
        <v>31.222172634411944</v>
      </c>
      <c r="K22" s="24">
        <f t="shared" si="3"/>
        <v>96.002420682039542</v>
      </c>
    </row>
    <row r="23" spans="1:11" ht="11.25" customHeight="1" x14ac:dyDescent="0.2">
      <c r="A23" s="21" t="s">
        <v>41</v>
      </c>
      <c r="B23" s="22">
        <f>+VLOOKUP($A23,'[1]CUA4.TD'!$A$10:$E$40,2,0)/1000000000</f>
        <v>99.827353306999996</v>
      </c>
      <c r="C23" s="22">
        <f>+VLOOKUP($A23,'[1]CUA4.TD'!$A$10:$E$40,3,0)/1000000000</f>
        <v>24.204429511720001</v>
      </c>
      <c r="D23" s="22">
        <f>+VLOOKUP($A23,'[1]CUA4.TD'!$A$10:$E$40,4,0)/1000000000</f>
        <v>13.60981892645</v>
      </c>
      <c r="E23" s="22">
        <f>+VLOOKUP($A23,'[1]CUA4.TD'!$A$10:$E$40,5,0)/1000000000</f>
        <v>13.546452980450001</v>
      </c>
      <c r="F23" s="22">
        <f t="shared" si="4"/>
        <v>75.622923795280002</v>
      </c>
      <c r="G23" s="25">
        <f t="shared" si="0"/>
        <v>24.246289929458403</v>
      </c>
      <c r="H23" s="24">
        <f t="shared" si="1"/>
        <v>13.633356465532644</v>
      </c>
      <c r="I23" s="24">
        <f t="shared" si="2"/>
        <v>13.56988093112162</v>
      </c>
      <c r="J23" s="24">
        <f t="shared" si="3"/>
        <v>56.228629226150552</v>
      </c>
      <c r="K23" s="24">
        <f t="shared" si="3"/>
        <v>99.534410073033001</v>
      </c>
    </row>
    <row r="24" spans="1:11" ht="11.25" customHeight="1" x14ac:dyDescent="0.2">
      <c r="A24" s="21" t="s">
        <v>42</v>
      </c>
      <c r="B24" s="22">
        <f>+VLOOKUP($A24,'[1]CUA4.TD'!$A$10:$E$40,2,0)/1000000000</f>
        <v>1658.6084065</v>
      </c>
      <c r="C24" s="22">
        <f>+VLOOKUP($A24,'[1]CUA4.TD'!$A$10:$E$40,3,0)/1000000000</f>
        <v>566.29661475160003</v>
      </c>
      <c r="D24" s="22">
        <f>+VLOOKUP($A24,'[1]CUA4.TD'!$A$10:$E$40,4,0)/1000000000</f>
        <v>87.256993739680013</v>
      </c>
      <c r="E24" s="22">
        <f>+VLOOKUP($A24,'[1]CUA4.TD'!$A$10:$E$40,5,0)/1000000000</f>
        <v>82.162102921880006</v>
      </c>
      <c r="F24" s="22">
        <f t="shared" si="4"/>
        <v>1092.3117917484001</v>
      </c>
      <c r="G24" s="25">
        <f t="shared" si="0"/>
        <v>34.142876192615027</v>
      </c>
      <c r="H24" s="24">
        <f t="shared" si="1"/>
        <v>5.2608556304022338</v>
      </c>
      <c r="I24" s="24">
        <f t="shared" si="2"/>
        <v>4.9536769860740488</v>
      </c>
      <c r="J24" s="24">
        <f t="shared" ref="J24:K54" si="5">IFERROR(IF(D24&gt;0,+D24/C24*100,0),0)</f>
        <v>15.408355174073282</v>
      </c>
      <c r="K24" s="24">
        <f t="shared" si="5"/>
        <v>94.161051625271483</v>
      </c>
    </row>
    <row r="25" spans="1:11" ht="11.25" customHeight="1" x14ac:dyDescent="0.2">
      <c r="A25" s="21" t="s">
        <v>43</v>
      </c>
      <c r="B25" s="22">
        <f>+VLOOKUP($A25,'[1]CUA4.TD'!$A$10:$E$40,2,0)/1000000000</f>
        <v>3223.5654588739999</v>
      </c>
      <c r="C25" s="22">
        <f>+VLOOKUP($A25,'[1]CUA4.TD'!$A$10:$E$40,3,0)/1000000000</f>
        <v>774.08053454787</v>
      </c>
      <c r="D25" s="22">
        <f>+VLOOKUP($A25,'[1]CUA4.TD'!$A$10:$E$40,4,0)/1000000000</f>
        <v>227.25541080503001</v>
      </c>
      <c r="E25" s="22">
        <f>+VLOOKUP($A25,'[1]CUA4.TD'!$A$10:$E$40,5,0)/1000000000</f>
        <v>219.58871109074002</v>
      </c>
      <c r="F25" s="22">
        <f t="shared" si="4"/>
        <v>2449.4849243261297</v>
      </c>
      <c r="G25" s="25">
        <f t="shared" si="0"/>
        <v>24.013178712314978</v>
      </c>
      <c r="H25" s="24">
        <f t="shared" si="1"/>
        <v>7.0498152962716931</v>
      </c>
      <c r="I25" s="24">
        <f t="shared" si="2"/>
        <v>6.8119823807593143</v>
      </c>
      <c r="J25" s="24">
        <f t="shared" si="5"/>
        <v>29.358109481175216</v>
      </c>
      <c r="K25" s="24">
        <f t="shared" si="5"/>
        <v>96.626395082461855</v>
      </c>
    </row>
    <row r="26" spans="1:11" ht="11.25" customHeight="1" x14ac:dyDescent="0.2">
      <c r="A26" s="21" t="s">
        <v>44</v>
      </c>
      <c r="B26" s="22">
        <f>+VLOOKUP($A26,'[1]CUA4.TD'!$A$10:$E$40,2,0)/1000000000</f>
        <v>4550.2580317740003</v>
      </c>
      <c r="C26" s="22">
        <f>+VLOOKUP($A26,'[1]CUA4.TD'!$A$10:$E$40,3,0)/1000000000</f>
        <v>1115.2426281137602</v>
      </c>
      <c r="D26" s="22">
        <f>+VLOOKUP($A26,'[1]CUA4.TD'!$A$10:$E$40,4,0)/1000000000</f>
        <v>844.59211994486998</v>
      </c>
      <c r="E26" s="22">
        <f>+VLOOKUP($A26,'[1]CUA4.TD'!$A$10:$E$40,5,0)/1000000000</f>
        <v>843.66372466873008</v>
      </c>
      <c r="F26" s="22">
        <f t="shared" si="4"/>
        <v>3435.0154036602398</v>
      </c>
      <c r="G26" s="25">
        <f t="shared" si="0"/>
        <v>24.50943705447321</v>
      </c>
      <c r="H26" s="24">
        <f t="shared" si="1"/>
        <v>18.561411551766231</v>
      </c>
      <c r="I26" s="24">
        <f t="shared" si="2"/>
        <v>18.541008417050417</v>
      </c>
      <c r="J26" s="24">
        <f t="shared" si="5"/>
        <v>75.731692696624336</v>
      </c>
      <c r="K26" s="24">
        <f t="shared" si="5"/>
        <v>99.890077677234245</v>
      </c>
    </row>
    <row r="27" spans="1:11" ht="11.25" customHeight="1" x14ac:dyDescent="0.2">
      <c r="A27" s="21" t="s">
        <v>45</v>
      </c>
      <c r="B27" s="22">
        <f>+VLOOKUP($A27,'[1]CUA4.TD'!$A$10:$E$40,2,0)/1000000000</f>
        <v>2465.2955342310001</v>
      </c>
      <c r="C27" s="22">
        <f>+VLOOKUP($A27,'[1]CUA4.TD'!$A$10:$E$40,3,0)/1000000000</f>
        <v>514.52820138237996</v>
      </c>
      <c r="D27" s="22">
        <f>+VLOOKUP($A27,'[1]CUA4.TD'!$A$10:$E$40,4,0)/1000000000</f>
        <v>202.79683513665</v>
      </c>
      <c r="E27" s="22">
        <f>+VLOOKUP($A27,'[1]CUA4.TD'!$A$10:$E$40,5,0)/1000000000</f>
        <v>201.82737779431</v>
      </c>
      <c r="F27" s="22">
        <f t="shared" si="4"/>
        <v>1950.7673328486203</v>
      </c>
      <c r="G27" s="25">
        <f t="shared" si="0"/>
        <v>20.870852773555072</v>
      </c>
      <c r="H27" s="24">
        <f t="shared" si="1"/>
        <v>8.2260658943637939</v>
      </c>
      <c r="I27" s="24">
        <f t="shared" si="2"/>
        <v>8.1867417107566389</v>
      </c>
      <c r="J27" s="24">
        <f t="shared" si="5"/>
        <v>39.414134073078387</v>
      </c>
      <c r="K27" s="24">
        <f t="shared" si="5"/>
        <v>99.521956374868097</v>
      </c>
    </row>
    <row r="28" spans="1:11" ht="11.25" customHeight="1" x14ac:dyDescent="0.2">
      <c r="A28" s="21" t="s">
        <v>46</v>
      </c>
      <c r="B28" s="22">
        <f>+VLOOKUP($A28,'[1]CUA4.TD'!$A$10:$E$40,2,0)/1000000000</f>
        <v>1138.614032766</v>
      </c>
      <c r="C28" s="22">
        <f>+VLOOKUP($A28,'[1]CUA4.TD'!$A$10:$E$40,3,0)/1000000000</f>
        <v>226.28286979189005</v>
      </c>
      <c r="D28" s="22">
        <f>+VLOOKUP($A28,'[1]CUA4.TD'!$A$10:$E$40,4,0)/1000000000</f>
        <v>22.033202941180001</v>
      </c>
      <c r="E28" s="22">
        <f>+VLOOKUP($A28,'[1]CUA4.TD'!$A$10:$E$40,5,0)/1000000000</f>
        <v>21.989823486180001</v>
      </c>
      <c r="F28" s="22">
        <f t="shared" si="4"/>
        <v>912.33116297410993</v>
      </c>
      <c r="G28" s="25">
        <f t="shared" si="0"/>
        <v>19.873536007824182</v>
      </c>
      <c r="H28" s="24">
        <f t="shared" si="1"/>
        <v>1.9350897061803656</v>
      </c>
      <c r="I28" s="24">
        <f t="shared" si="2"/>
        <v>1.9312798589668527</v>
      </c>
      <c r="J28" s="24">
        <f t="shared" si="5"/>
        <v>9.7370176370149917</v>
      </c>
      <c r="K28" s="24">
        <f t="shared" si="5"/>
        <v>99.803117798552449</v>
      </c>
    </row>
    <row r="29" spans="1:11" ht="11.25" customHeight="1" x14ac:dyDescent="0.2">
      <c r="A29" s="21" t="s">
        <v>47</v>
      </c>
      <c r="B29" s="22">
        <f>+VLOOKUP($A29,'[1]CUA4.TD'!$A$10:$E$40,2,0)/1000000000</f>
        <v>1016.23907079</v>
      </c>
      <c r="C29" s="22">
        <f>+VLOOKUP($A29,'[1]CUA4.TD'!$A$10:$E$40,3,0)/1000000000</f>
        <v>630.20995288331005</v>
      </c>
      <c r="D29" s="22">
        <f>+VLOOKUP($A29,'[1]CUA4.TD'!$A$10:$E$40,4,0)/1000000000</f>
        <v>41.319382356929992</v>
      </c>
      <c r="E29" s="22">
        <f>+VLOOKUP($A29,'[1]CUA4.TD'!$A$10:$E$40,5,0)/1000000000</f>
        <v>41.037213701379997</v>
      </c>
      <c r="F29" s="22">
        <f t="shared" si="4"/>
        <v>386.02911790668998</v>
      </c>
      <c r="G29" s="25">
        <f t="shared" si="0"/>
        <v>62.013946422410214</v>
      </c>
      <c r="H29" s="24">
        <f t="shared" si="1"/>
        <v>4.0659116092445933</v>
      </c>
      <c r="I29" s="24">
        <f t="shared" si="2"/>
        <v>4.0381456372739777</v>
      </c>
      <c r="J29" s="24">
        <f t="shared" si="5"/>
        <v>6.556447128117747</v>
      </c>
      <c r="K29" s="24">
        <f t="shared" si="5"/>
        <v>99.317103404129966</v>
      </c>
    </row>
    <row r="30" spans="1:11" ht="11.25" customHeight="1" x14ac:dyDescent="0.2">
      <c r="A30" s="21" t="s">
        <v>48</v>
      </c>
      <c r="B30" s="22">
        <f>+VLOOKUP($A30,'[1]CUA4.TD'!$A$10:$E$40,2,0)/1000000000</f>
        <v>4781.2057247880002</v>
      </c>
      <c r="C30" s="22">
        <f>+VLOOKUP($A30,'[1]CUA4.TD'!$A$10:$E$40,3,0)/1000000000</f>
        <v>860.28755904903005</v>
      </c>
      <c r="D30" s="22">
        <f>+VLOOKUP($A30,'[1]CUA4.TD'!$A$10:$E$40,4,0)/1000000000</f>
        <v>577.4031094049501</v>
      </c>
      <c r="E30" s="22">
        <f>+VLOOKUP($A30,'[1]CUA4.TD'!$A$10:$E$40,5,0)/1000000000</f>
        <v>571.42425744742991</v>
      </c>
      <c r="F30" s="22">
        <f t="shared" si="4"/>
        <v>3920.9181657389699</v>
      </c>
      <c r="G30" s="25">
        <f t="shared" si="0"/>
        <v>17.993109030822456</v>
      </c>
      <c r="H30" s="24">
        <f t="shared" si="1"/>
        <v>12.07651673324624</v>
      </c>
      <c r="I30" s="24">
        <f t="shared" si="2"/>
        <v>11.951467691191368</v>
      </c>
      <c r="J30" s="24">
        <f t="shared" si="5"/>
        <v>67.117454312976108</v>
      </c>
      <c r="K30" s="24">
        <f t="shared" si="5"/>
        <v>98.964527232338298</v>
      </c>
    </row>
    <row r="31" spans="1:11" ht="11.25" customHeight="1" x14ac:dyDescent="0.2">
      <c r="A31" s="21" t="s">
        <v>49</v>
      </c>
      <c r="B31" s="22">
        <f>+VLOOKUP($A31,'[1]CUA4.TD'!$A$10:$E$40,2,0)/1000000000</f>
        <v>827.91674816299997</v>
      </c>
      <c r="C31" s="22">
        <f>+VLOOKUP($A31,'[1]CUA4.TD'!$A$10:$E$40,3,0)/1000000000</f>
        <v>120.82878452338001</v>
      </c>
      <c r="D31" s="22">
        <f>+VLOOKUP($A31,'[1]CUA4.TD'!$A$10:$E$40,4,0)/1000000000</f>
        <v>44.777487288379994</v>
      </c>
      <c r="E31" s="22">
        <f>+VLOOKUP($A31,'[1]CUA4.TD'!$A$10:$E$40,5,0)/1000000000</f>
        <v>44.715384518379999</v>
      </c>
      <c r="F31" s="22">
        <f t="shared" si="4"/>
        <v>707.08796363961994</v>
      </c>
      <c r="G31" s="25">
        <f t="shared" si="0"/>
        <v>14.594315768037983</v>
      </c>
      <c r="H31" s="24">
        <f t="shared" si="1"/>
        <v>5.4084528894642219</v>
      </c>
      <c r="I31" s="24">
        <f t="shared" si="2"/>
        <v>5.4009518007209643</v>
      </c>
      <c r="J31" s="24">
        <f t="shared" si="5"/>
        <v>37.058625943320386</v>
      </c>
      <c r="K31" s="24">
        <f t="shared" si="5"/>
        <v>99.861308050628125</v>
      </c>
    </row>
    <row r="32" spans="1:11" ht="11.25" customHeight="1" x14ac:dyDescent="0.2">
      <c r="A32" s="21" t="s">
        <v>50</v>
      </c>
      <c r="B32" s="22">
        <f>+VLOOKUP($A32,'[1]CUA4.TD'!$A$10:$E$40,2,0)/1000000000</f>
        <v>1018.309417832</v>
      </c>
      <c r="C32" s="22">
        <f>+VLOOKUP($A32,'[1]CUA4.TD'!$A$10:$E$40,3,0)/1000000000</f>
        <v>320.45125530275999</v>
      </c>
      <c r="D32" s="22">
        <f>+VLOOKUP($A32,'[1]CUA4.TD'!$A$10:$E$40,4,0)/1000000000</f>
        <v>134.80820055708</v>
      </c>
      <c r="E32" s="22">
        <f>+VLOOKUP($A32,'[1]CUA4.TD'!$A$10:$E$40,5,0)/1000000000</f>
        <v>134.51278904782998</v>
      </c>
      <c r="F32" s="22">
        <f t="shared" si="4"/>
        <v>697.85816252923996</v>
      </c>
      <c r="G32" s="25">
        <f t="shared" si="0"/>
        <v>31.468947423171905</v>
      </c>
      <c r="H32" s="24">
        <f t="shared" si="1"/>
        <v>13.238432071470891</v>
      </c>
      <c r="I32" s="24">
        <f t="shared" si="2"/>
        <v>13.209422076662145</v>
      </c>
      <c r="J32" s="24">
        <f t="shared" si="5"/>
        <v>42.068239186554038</v>
      </c>
      <c r="K32" s="24">
        <f t="shared" si="5"/>
        <v>99.780865327161663</v>
      </c>
    </row>
    <row r="33" spans="1:11" ht="11.25" customHeight="1" x14ac:dyDescent="0.2">
      <c r="A33" s="26" t="s">
        <v>51</v>
      </c>
      <c r="B33" s="22">
        <f>+VLOOKUP($A33,'[1]CUA4.TD'!$A$10:$E$40,2,0)/1000000000</f>
        <v>31910.677734294</v>
      </c>
      <c r="C33" s="22">
        <f>+VLOOKUP($A33,'[1]CUA4.TD'!$A$10:$E$40,3,0)/1000000000</f>
        <v>6536.5536219458099</v>
      </c>
      <c r="D33" s="22">
        <f>+VLOOKUP($A33,'[1]CUA4.TD'!$A$10:$E$40,4,0)/1000000000</f>
        <v>4700.0818407280203</v>
      </c>
      <c r="E33" s="22">
        <f>+VLOOKUP($A33,'[1]CUA4.TD'!$A$10:$E$40,5,0)/1000000000</f>
        <v>4698.9109995068102</v>
      </c>
      <c r="F33" s="22">
        <f t="shared" si="4"/>
        <v>25374.124112348189</v>
      </c>
      <c r="G33" s="25">
        <f t="shared" si="0"/>
        <v>20.483907224950784</v>
      </c>
      <c r="H33" s="24">
        <f t="shared" si="1"/>
        <v>14.728868750026272</v>
      </c>
      <c r="I33" s="24">
        <f t="shared" si="2"/>
        <v>14.725199629517583</v>
      </c>
      <c r="J33" s="24">
        <f t="shared" si="5"/>
        <v>71.904586309029526</v>
      </c>
      <c r="K33" s="24">
        <f t="shared" si="5"/>
        <v>99.975088918429805</v>
      </c>
    </row>
    <row r="34" spans="1:11" ht="11.25" customHeight="1" x14ac:dyDescent="0.2">
      <c r="A34" s="21" t="s">
        <v>52</v>
      </c>
      <c r="B34" s="22">
        <f>+VLOOKUP($A34,'[1]CUA4.TD'!$A$10:$E$40,2,0)/1000000000</f>
        <v>52707.007457633001</v>
      </c>
      <c r="C34" s="22">
        <f>+VLOOKUP($A34,'[1]CUA4.TD'!$A$10:$E$40,3,0)/1000000000</f>
        <v>6940.9498687087789</v>
      </c>
      <c r="D34" s="22">
        <f>+VLOOKUP($A34,'[1]CUA4.TD'!$A$10:$E$40,4,0)/1000000000</f>
        <v>6915.2499462489805</v>
      </c>
      <c r="E34" s="22">
        <f>+VLOOKUP($A34,'[1]CUA4.TD'!$A$10:$E$40,5,0)/1000000000</f>
        <v>6249.2618009672406</v>
      </c>
      <c r="F34" s="22">
        <f t="shared" si="4"/>
        <v>45766.057588924225</v>
      </c>
      <c r="G34" s="25">
        <f t="shared" si="0"/>
        <v>13.168931805297539</v>
      </c>
      <c r="H34" s="24">
        <f t="shared" si="1"/>
        <v>13.120171832573883</v>
      </c>
      <c r="I34" s="24">
        <f t="shared" si="2"/>
        <v>11.856605226526147</v>
      </c>
      <c r="J34" s="24">
        <f t="shared" si="5"/>
        <v>99.629734792126087</v>
      </c>
      <c r="K34" s="24">
        <f t="shared" si="5"/>
        <v>90.369283099550287</v>
      </c>
    </row>
    <row r="35" spans="1:11" s="32" customFormat="1" ht="22.5" x14ac:dyDescent="0.25">
      <c r="A35" s="27" t="s">
        <v>53</v>
      </c>
      <c r="B35" s="28">
        <f>+VLOOKUP($A35,'[1]CUA4.TD'!$A$10:$E$40,2,0)/1000000000</f>
        <v>532.72717041700002</v>
      </c>
      <c r="C35" s="28">
        <f>+VLOOKUP($A35,'[1]CUA4.TD'!$A$10:$E$40,3,0)/1000000000</f>
        <v>140.13004708131001</v>
      </c>
      <c r="D35" s="28">
        <f>+VLOOKUP($A35,'[1]CUA4.TD'!$A$10:$E$40,4,0)/1000000000</f>
        <v>48.068041424</v>
      </c>
      <c r="E35" s="28">
        <f>+VLOOKUP($A35,'[1]CUA4.TD'!$A$10:$E$40,5,0)/1000000000</f>
        <v>47.600811741039998</v>
      </c>
      <c r="F35" s="29">
        <f t="shared" si="4"/>
        <v>392.59712333569001</v>
      </c>
      <c r="G35" s="30">
        <f t="shared" si="0"/>
        <v>26.304280101129656</v>
      </c>
      <c r="H35" s="31">
        <f t="shared" si="1"/>
        <v>9.0230129216750914</v>
      </c>
      <c r="I35" s="31">
        <f t="shared" si="2"/>
        <v>8.9353076742415389</v>
      </c>
      <c r="J35" s="31">
        <f t="shared" si="5"/>
        <v>34.30245149072752</v>
      </c>
      <c r="K35" s="31">
        <f t="shared" si="5"/>
        <v>99.027982690539346</v>
      </c>
    </row>
    <row r="36" spans="1:11" s="32" customFormat="1" ht="22.5" x14ac:dyDescent="0.25">
      <c r="A36" s="27" t="s">
        <v>54</v>
      </c>
      <c r="B36" s="28">
        <f>+VLOOKUP($A36,'[1]CUA4.TD'!$A$10:$E$40,2,0)/1000000000</f>
        <v>1622.125152113</v>
      </c>
      <c r="C36" s="28">
        <f>+VLOOKUP($A36,'[1]CUA4.TD'!$A$10:$E$40,3,0)/1000000000</f>
        <v>749.0249043384099</v>
      </c>
      <c r="D36" s="28">
        <f>+VLOOKUP($A36,'[1]CUA4.TD'!$A$10:$E$40,4,0)/1000000000</f>
        <v>226.25990284549999</v>
      </c>
      <c r="E36" s="28">
        <f>+VLOOKUP($A36,'[1]CUA4.TD'!$A$10:$E$40,5,0)/1000000000</f>
        <v>224.97879167165999</v>
      </c>
      <c r="F36" s="29">
        <f t="shared" si="4"/>
        <v>873.10024777459012</v>
      </c>
      <c r="G36" s="30">
        <f t="shared" si="0"/>
        <v>46.175531115014209</v>
      </c>
      <c r="H36" s="31">
        <f t="shared" si="1"/>
        <v>13.948362896091654</v>
      </c>
      <c r="I36" s="31">
        <f t="shared" si="2"/>
        <v>13.869385563660108</v>
      </c>
      <c r="J36" s="31">
        <f t="shared" si="5"/>
        <v>30.207260337404701</v>
      </c>
      <c r="K36" s="31">
        <f t="shared" si="5"/>
        <v>99.43378779990249</v>
      </c>
    </row>
    <row r="37" spans="1:11" ht="11.25" customHeight="1" x14ac:dyDescent="0.2">
      <c r="A37" s="21" t="s">
        <v>55</v>
      </c>
      <c r="B37" s="22">
        <f>+VLOOKUP($A37,'[1]CUA4.TD'!$A$10:$E$40,2,0)/1000000000</f>
        <v>31557.236148165</v>
      </c>
      <c r="C37" s="22">
        <f>+VLOOKUP($A37,'[1]CUA4.TD'!$A$10:$E$40,3,0)/1000000000</f>
        <v>4555.69989778326</v>
      </c>
      <c r="D37" s="22">
        <f>+VLOOKUP($A37,'[1]CUA4.TD'!$A$10:$E$40,4,0)/1000000000</f>
        <v>1855.6239150212105</v>
      </c>
      <c r="E37" s="22">
        <f>+VLOOKUP($A37,'[1]CUA4.TD'!$A$10:$E$40,5,0)/1000000000</f>
        <v>1852.9711811728803</v>
      </c>
      <c r="F37" s="22">
        <f t="shared" si="4"/>
        <v>27001.536250381741</v>
      </c>
      <c r="G37" s="25">
        <f t="shared" si="0"/>
        <v>14.436308288830189</v>
      </c>
      <c r="H37" s="24">
        <f t="shared" si="1"/>
        <v>5.8801851540763392</v>
      </c>
      <c r="I37" s="24">
        <f t="shared" si="2"/>
        <v>5.8717790508425987</v>
      </c>
      <c r="J37" s="24">
        <f t="shared" si="5"/>
        <v>40.731917304827988</v>
      </c>
      <c r="K37" s="24">
        <f t="shared" si="5"/>
        <v>99.85704356217569</v>
      </c>
    </row>
    <row r="38" spans="1:11" ht="11.25" customHeight="1" x14ac:dyDescent="0.2">
      <c r="A38" s="21" t="s">
        <v>56</v>
      </c>
      <c r="B38" s="22">
        <f>+VLOOKUP($A38,'[1]CUA4.TD'!$A$10:$E$40,2,0)/1000000000</f>
        <v>9166.9025288230005</v>
      </c>
      <c r="C38" s="22">
        <f>+VLOOKUP($A38,'[1]CUA4.TD'!$A$10:$E$40,3,0)/1000000000</f>
        <v>4967.7999918172791</v>
      </c>
      <c r="D38" s="22">
        <f>+VLOOKUP($A38,'[1]CUA4.TD'!$A$10:$E$40,4,0)/1000000000</f>
        <v>278.76788963584005</v>
      </c>
      <c r="E38" s="22">
        <f>+VLOOKUP($A38,'[1]CUA4.TD'!$A$10:$E$40,5,0)/1000000000</f>
        <v>274.50344361834999</v>
      </c>
      <c r="F38" s="22">
        <f t="shared" si="4"/>
        <v>4199.1025370057214</v>
      </c>
      <c r="G38" s="25">
        <f t="shared" si="0"/>
        <v>54.192787325896532</v>
      </c>
      <c r="H38" s="24">
        <f t="shared" si="1"/>
        <v>3.0410260037054515</v>
      </c>
      <c r="I38" s="24">
        <f t="shared" si="2"/>
        <v>2.9945059714035738</v>
      </c>
      <c r="J38" s="24">
        <f t="shared" si="5"/>
        <v>5.6114958350781654</v>
      </c>
      <c r="K38" s="24">
        <f t="shared" si="5"/>
        <v>98.470252071334045</v>
      </c>
    </row>
    <row r="39" spans="1:11" ht="11.25" customHeight="1" x14ac:dyDescent="0.2">
      <c r="A39" s="33" t="s">
        <v>57</v>
      </c>
      <c r="B39" s="34">
        <f>+VLOOKUP($A39,'[1]CUA4.TD'!$A$10:$E$40,2,0)/1000000000</f>
        <v>4337.7940239729996</v>
      </c>
      <c r="C39" s="34">
        <f>+VLOOKUP($A39,'[1]CUA4.TD'!$A$10:$E$40,3,0)/1000000000</f>
        <v>1692.3898298045301</v>
      </c>
      <c r="D39" s="34">
        <f>+VLOOKUP($A39,'[1]CUA4.TD'!$A$10:$E$40,4,0)/1000000000</f>
        <v>189.33112988332002</v>
      </c>
      <c r="E39" s="34">
        <f>+VLOOKUP($A39,'[1]CUA4.TD'!$A$10:$E$40,5,0)/1000000000</f>
        <v>188.34563233032</v>
      </c>
      <c r="F39" s="35">
        <f t="shared" si="4"/>
        <v>2645.4041941684695</v>
      </c>
      <c r="G39" s="36">
        <f t="shared" si="0"/>
        <v>39.014988274027466</v>
      </c>
      <c r="H39" s="37">
        <f t="shared" si="1"/>
        <v>4.3646869546357809</v>
      </c>
      <c r="I39" s="37">
        <f t="shared" si="2"/>
        <v>4.3419680899881374</v>
      </c>
      <c r="J39" s="37">
        <f t="shared" si="5"/>
        <v>11.187205604112361</v>
      </c>
      <c r="K39" s="37">
        <f t="shared" si="5"/>
        <v>99.479484671323021</v>
      </c>
    </row>
    <row r="40" spans="1:11" ht="11.25" customHeight="1" x14ac:dyDescent="0.2">
      <c r="A40" s="38" t="s">
        <v>58</v>
      </c>
      <c r="B40" s="22"/>
      <c r="C40" s="22"/>
      <c r="D40" s="22"/>
      <c r="E40" s="22"/>
      <c r="F40" s="22"/>
      <c r="G40" s="24"/>
      <c r="H40" s="24"/>
      <c r="I40" s="24"/>
      <c r="J40" s="24"/>
      <c r="K40" s="24"/>
    </row>
    <row r="41" spans="1:11" ht="11.25" customHeight="1" x14ac:dyDescent="0.2"/>
    <row r="42" spans="1:11" ht="11.25" customHeight="1" x14ac:dyDescent="0.2"/>
    <row r="43" spans="1:11" ht="11.25" hidden="1" customHeight="1" x14ac:dyDescent="0.2">
      <c r="B43" s="39">
        <f>+B8-[1]CUA1!C27</f>
        <v>0</v>
      </c>
      <c r="C43" s="39">
        <f>+C8-[1]CUA1!D27</f>
        <v>0</v>
      </c>
      <c r="D43" s="39">
        <f>+D8-[1]CUA1!E27</f>
        <v>0</v>
      </c>
      <c r="E43" s="39">
        <f>+E8-[1]CUA1!F27</f>
        <v>0</v>
      </c>
      <c r="F43" s="39">
        <f>+F8-[1]CUA1!G27</f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CUA4</vt:lpstr>
      <vt:lpstr>'CUA4'!Área_de_impresión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2020-03-13T21:29:43Z</cp:lastPrinted>
  <dcterms:created xsi:type="dcterms:W3CDTF">2020-03-13T21:22:53Z</dcterms:created>
  <dcterms:modified xsi:type="dcterms:W3CDTF">2020-03-13T21:30:12Z</dcterms:modified>
</cp:coreProperties>
</file>