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lio\"/>
    </mc:Choice>
  </mc:AlternateContent>
  <bookViews>
    <workbookView xWindow="0" yWindow="0" windowWidth="20445" windowHeight="6090"/>
  </bookViews>
  <sheets>
    <sheet name="CUA10" sheetId="1" r:id="rId1"/>
  </sheets>
  <externalReferences>
    <externalReference r:id="rId2"/>
  </externalReferences>
  <calcPr calcId="162913" iterate="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F17" i="1"/>
  <c r="D17" i="1"/>
  <c r="E17" i="1" s="1"/>
  <c r="C17" i="1"/>
  <c r="F16" i="1"/>
  <c r="C16" i="1"/>
  <c r="A3" i="1"/>
  <c r="D13" i="1"/>
  <c r="D10" i="1"/>
  <c r="C14" i="1"/>
  <c r="D19" i="1"/>
  <c r="D12" i="1"/>
  <c r="C13" i="1"/>
  <c r="C10" i="1"/>
  <c r="D15" i="1"/>
  <c r="D14" i="1"/>
  <c r="C19" i="1"/>
  <c r="D11" i="1"/>
  <c r="C15" i="1"/>
  <c r="C11" i="1"/>
  <c r="C9" i="1"/>
  <c r="D9" i="1"/>
  <c r="C12" i="1"/>
  <c r="C8" i="1" l="1"/>
  <c r="F9" i="1"/>
  <c r="E9" i="1"/>
  <c r="F12" i="1"/>
  <c r="E12" i="1"/>
  <c r="F15" i="1"/>
  <c r="E15" i="1"/>
  <c r="F19" i="1"/>
  <c r="E19" i="1"/>
  <c r="D8" i="1"/>
  <c r="D20" i="1" s="1"/>
  <c r="F10" i="1"/>
  <c r="E10" i="1"/>
  <c r="F13" i="1"/>
  <c r="E13" i="1"/>
  <c r="E11" i="1"/>
  <c r="F11" i="1"/>
  <c r="E14" i="1"/>
  <c r="F14" i="1"/>
  <c r="E16" i="1"/>
  <c r="D16" i="1"/>
  <c r="E8" i="1" l="1"/>
  <c r="E20" i="1" s="1"/>
  <c r="C20" i="1"/>
  <c r="F8" i="1"/>
  <c r="F20" i="1" s="1"/>
</calcChain>
</file>

<file path=xl/sharedStrings.xml><?xml version="1.0" encoding="utf-8"?>
<sst xmlns="http://schemas.openxmlformats.org/spreadsheetml/2006/main" count="31" uniqueCount="30">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</sst>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/>
  </cellStyleXfs>
  <cellXfs count="35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7" fontId="4" fillId="0" borderId="0" xfId="2" applyNumberFormat="1" applyFont="1" applyFill="1" applyBorder="1"/>
    <xf numFmtId="41" fontId="4" fillId="0" borderId="0" xfId="2" applyNumberFormat="1" applyFont="1" applyFill="1" applyBorder="1" applyAlignment="1">
      <alignment horizontal="right"/>
    </xf>
    <xf numFmtId="167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167" fontId="4" fillId="0" borderId="0" xfId="2" applyNumberFormat="1" applyFont="1" applyFill="1" applyBorder="1" applyAlignment="1">
      <alignment vertical="top"/>
    </xf>
    <xf numFmtId="41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5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5" fontId="6" fillId="2" borderId="1" xfId="1" applyNumberFormat="1" applyFont="1" applyFill="1" applyBorder="1"/>
    <xf numFmtId="169" fontId="3" fillId="0" borderId="0" xfId="1" applyNumberFormat="1" applyFont="1"/>
    <xf numFmtId="41" fontId="3" fillId="0" borderId="0" xfId="0" applyNumberFormat="1" applyFont="1"/>
    <xf numFmtId="168" fontId="4" fillId="0" borderId="0" xfId="4" applyNumberFormat="1" applyFont="1" applyFill="1" applyBorder="1" applyAlignment="1" applyProtection="1">
      <alignment horizontal="left" shrinkToFit="1"/>
    </xf>
    <xf numFmtId="164" fontId="2" fillId="0" borderId="0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center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0\JULIO\Cuadros%20de%20ejecuci&#243;n%20jul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7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Acumulada a julio de 2020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9">
          <cell r="A9" t="str">
            <v>Etiquetas de fila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5"/>
  <sheetViews>
    <sheetView showGridLines="0" tabSelected="1" workbookViewId="0">
      <selection sqref="A1:F21"/>
    </sheetView>
  </sheetViews>
  <sheetFormatPr baseColWidth="10" defaultColWidth="0" defaultRowHeight="11.25" customHeight="1" zeroHeight="1" x14ac:dyDescent="0.2"/>
  <cols>
    <col min="1" max="1" width="3.28515625" style="1" customWidth="1"/>
    <col min="2" max="2" width="36.5703125" style="1" customWidth="1"/>
    <col min="3" max="3" width="9.140625" style="1" customWidth="1"/>
    <col min="4" max="4" width="7.28515625" style="1" customWidth="1"/>
    <col min="5" max="5" width="12.28515625" style="1" customWidth="1"/>
    <col min="6" max="6" width="10.85546875" style="1" customWidth="1"/>
    <col min="7" max="7" width="11.42578125" style="1" customWidth="1"/>
    <col min="8" max="15" width="11.42578125" style="1" hidden="1" customWidth="1"/>
    <col min="16" max="16384" width="0" style="1" hidden="1"/>
  </cols>
  <sheetData>
    <row r="1" spans="1:6" ht="11.25" customHeight="1" x14ac:dyDescent="0.2">
      <c r="A1" s="29" t="s">
        <v>0</v>
      </c>
      <c r="B1" s="29"/>
      <c r="C1" s="29"/>
      <c r="D1" s="29"/>
      <c r="E1" s="29"/>
      <c r="F1" s="29"/>
    </row>
    <row r="2" spans="1:6" ht="15.75" customHeight="1" x14ac:dyDescent="0.2">
      <c r="A2" s="30" t="s">
        <v>1</v>
      </c>
      <c r="B2" s="30"/>
      <c r="C2" s="30"/>
      <c r="D2" s="30"/>
      <c r="E2" s="30"/>
      <c r="F2" s="30"/>
    </row>
    <row r="3" spans="1:6" ht="11.25" customHeight="1" x14ac:dyDescent="0.2">
      <c r="A3" s="29" t="str">
        <f>+[1]CUA1!A3:L3</f>
        <v>Acumulada a julio de 2020</v>
      </c>
      <c r="B3" s="29"/>
      <c r="C3" s="29"/>
      <c r="D3" s="29"/>
      <c r="E3" s="29"/>
      <c r="F3" s="29"/>
    </row>
    <row r="4" spans="1:6" ht="11.25" customHeight="1" x14ac:dyDescent="0.2">
      <c r="A4" s="31" t="s">
        <v>2</v>
      </c>
      <c r="B4" s="31"/>
      <c r="C4" s="31"/>
      <c r="D4" s="31"/>
      <c r="E4" s="31"/>
      <c r="F4" s="31"/>
    </row>
    <row r="5" spans="1:6" ht="11.25" customHeight="1" x14ac:dyDescent="0.2">
      <c r="A5" s="2"/>
      <c r="B5" s="32" t="s">
        <v>3</v>
      </c>
      <c r="C5" s="33" t="s">
        <v>4</v>
      </c>
      <c r="D5" s="33" t="s">
        <v>5</v>
      </c>
      <c r="E5" s="34" t="s">
        <v>6</v>
      </c>
      <c r="F5" s="3" t="s">
        <v>7</v>
      </c>
    </row>
    <row r="6" spans="1:6" ht="11.25" customHeight="1" x14ac:dyDescent="0.2">
      <c r="A6" s="2"/>
      <c r="B6" s="32"/>
      <c r="C6" s="33"/>
      <c r="D6" s="33"/>
      <c r="E6" s="34"/>
      <c r="F6" s="3" t="s">
        <v>8</v>
      </c>
    </row>
    <row r="7" spans="1:6" ht="11.25" customHeight="1" x14ac:dyDescent="0.2">
      <c r="A7" s="2"/>
      <c r="B7" s="3"/>
      <c r="C7" s="4" t="s">
        <v>9</v>
      </c>
      <c r="D7" s="4" t="s">
        <v>10</v>
      </c>
      <c r="E7" s="4" t="s">
        <v>11</v>
      </c>
      <c r="F7" s="5" t="s">
        <v>12</v>
      </c>
    </row>
    <row r="8" spans="1:6" ht="11.25" customHeight="1" x14ac:dyDescent="0.2">
      <c r="A8" s="6" t="s">
        <v>13</v>
      </c>
      <c r="B8" s="6" t="s">
        <v>14</v>
      </c>
      <c r="C8" s="7">
        <f>SUM(C9:C15)</f>
        <v>347.65848625351003</v>
      </c>
      <c r="D8" s="7">
        <f>SUM(D9:D15)</f>
        <v>320.53837517644007</v>
      </c>
      <c r="E8" s="7">
        <f>SUM(E9:E15)</f>
        <v>27.12011107707</v>
      </c>
      <c r="F8" s="6">
        <f>IFERROR(IF(C8&gt;0,+(D8/C8)*100,0),0)</f>
        <v>92.19920923854734</v>
      </c>
    </row>
    <row r="9" spans="1:6" ht="11.25" customHeight="1" x14ac:dyDescent="0.2">
      <c r="A9" s="8"/>
      <c r="B9" s="9" t="s">
        <v>15</v>
      </c>
      <c r="C9" s="10">
        <f>+GETPIVOTDATA("Suma de Apropiación vigencias",'[1]CUA10.TD'!$A$9,"Tipo","1Funcionamiento","Cuentas","A-Gastos de Personal")/1000000000</f>
        <v>3.5816733200699997</v>
      </c>
      <c r="D9" s="10">
        <f>+GETPIVOTDATA("Suma de Pago",'[1]CUA10.TD'!$A$9,"Tipo","1Funcionamiento","Cuentas","A-Gastos de Personal")/1000000000</f>
        <v>3.24713966774</v>
      </c>
      <c r="E9" s="11">
        <f>+C9-D9</f>
        <v>0.33453365232999976</v>
      </c>
      <c r="F9" s="8">
        <f t="shared" ref="F9:F10" si="0">IFERROR(IF(C9&gt;0,+(D9/C9)*100,0),0)</f>
        <v>90.659850231023825</v>
      </c>
    </row>
    <row r="10" spans="1:6" ht="11.25" customHeight="1" x14ac:dyDescent="0.2">
      <c r="A10" s="8"/>
      <c r="B10" s="9" t="s">
        <v>16</v>
      </c>
      <c r="C10" s="10">
        <f>+GETPIVOTDATA("Suma de Apropiación vigencias",'[1]CUA10.TD'!$A$9,"Tipo","1Funcionamiento","Cuentas","B-Adquisiciones de Bienes y Servicios")/1000000000</f>
        <v>61.132380598659999</v>
      </c>
      <c r="D10" s="10">
        <f>+GETPIVOTDATA("Suma de Pago",'[1]CUA10.TD'!$A$9,"Tipo","1Funcionamiento","Cuentas","B-Adquisiciones de Bienes y Servicios")/1000000000</f>
        <v>53.467890022500015</v>
      </c>
      <c r="E10" s="10">
        <f t="shared" ref="E10:E15" si="1">+C10-D10</f>
        <v>7.6644905761599844</v>
      </c>
      <c r="F10" s="8">
        <f t="shared" si="0"/>
        <v>87.462469969101804</v>
      </c>
    </row>
    <row r="11" spans="1:6" ht="11.25" customHeight="1" x14ac:dyDescent="0.2">
      <c r="A11" s="8"/>
      <c r="B11" s="9" t="s">
        <v>17</v>
      </c>
      <c r="C11" s="10">
        <f>+GETPIVOTDATA("Suma de Apropiación vigencias",'[1]CUA10.TD'!$A$9,"Tipo","1Funcionamiento","Cuentas","C-Transferencias")/1000000000</f>
        <v>51.651844413219983</v>
      </c>
      <c r="D11" s="10">
        <f>+GETPIVOTDATA("Suma de Pago",'[1]CUA10.TD'!$A$9,"Tipo","1Funcionamiento","Cuentas","C-Transferencias")/1000000000</f>
        <v>45.941387166899993</v>
      </c>
      <c r="E11" s="10">
        <f t="shared" si="1"/>
        <v>5.7104572463199901</v>
      </c>
      <c r="F11" s="8">
        <f>IFERROR(IF(C11&gt;0,+(D11/C11)*100,0),0)</f>
        <v>88.944330427707953</v>
      </c>
    </row>
    <row r="12" spans="1:6" ht="11.25" customHeight="1" x14ac:dyDescent="0.2">
      <c r="B12" s="9" t="s">
        <v>18</v>
      </c>
      <c r="C12" s="10">
        <f>+GETPIVOTDATA("Suma de Apropiación vigencias",'[1]CUA10.TD'!$A$9,"Tipo","1Funcionamiento","Cuentas","D-Gastos de Comercialización y Producción")/1000000000</f>
        <v>227.58627490756004</v>
      </c>
      <c r="D12" s="10">
        <f>+GETPIVOTDATA("Suma de Pago",'[1]CUA10.TD'!$A$9,"Tipo","1Funcionamiento","Cuentas","D-Gastos de Comercialización y Producción")/1000000000</f>
        <v>214.28108930530001</v>
      </c>
      <c r="E12" s="10">
        <f t="shared" si="1"/>
        <v>13.305185602260025</v>
      </c>
      <c r="F12" s="8">
        <f t="shared" ref="F12:F18" si="2">IFERROR(IF(C12&gt;0,+(D12/C12)*100,0),0)</f>
        <v>94.153783830916751</v>
      </c>
    </row>
    <row r="13" spans="1:6" ht="11.25" customHeight="1" x14ac:dyDescent="0.2">
      <c r="B13" s="9" t="s">
        <v>19</v>
      </c>
      <c r="C13" s="10">
        <f>+GETPIVOTDATA("Suma de Apropiación vigencias",'[1]CUA10.TD'!$A$9,"Tipo","1Funcionamiento","Cuentas","E-Adquisición de Activos Financieros")/1000000000</f>
        <v>3.4244492860000002</v>
      </c>
      <c r="D13" s="10">
        <f>+GETPIVOTDATA("Suma de Pago",'[1]CUA10.TD'!$A$9,"Tipo","1Funcionamiento","Cuentas","E-Adquisición de Activos Financieros")/1000000000</f>
        <v>3.3224492859999999</v>
      </c>
      <c r="E13" s="12">
        <f t="shared" si="1"/>
        <v>0.10200000000000031</v>
      </c>
      <c r="F13" s="8">
        <f t="shared" si="2"/>
        <v>97.021418876985507</v>
      </c>
    </row>
    <row r="14" spans="1:6" ht="11.25" customHeight="1" x14ac:dyDescent="0.2">
      <c r="B14" s="9" t="s">
        <v>20</v>
      </c>
      <c r="C14" s="11">
        <f>+GETPIVOTDATA("Suma de Apropiación vigencias",'[1]CUA10.TD'!$A$9,"Tipo","1Funcionamiento","Cuentas","F-Disminución de Pasivos")/1000000000</f>
        <v>8.7519675879999995E-2</v>
      </c>
      <c r="D14" s="11">
        <f>+GETPIVOTDATA("Suma de Pago",'[1]CUA10.TD'!$A$9,"Tipo","1Funcionamiento","Cuentas","F-Disminución de Pasivos")/1000000000</f>
        <v>8.7519675879999995E-2</v>
      </c>
      <c r="E14" s="13">
        <f t="shared" si="1"/>
        <v>0</v>
      </c>
      <c r="F14" s="8">
        <f t="shared" si="2"/>
        <v>100</v>
      </c>
    </row>
    <row r="15" spans="1:6" ht="21" customHeight="1" x14ac:dyDescent="0.2">
      <c r="B15" s="14" t="s">
        <v>21</v>
      </c>
      <c r="C15" s="15">
        <f>+GETPIVOTDATA("Suma de Apropiación vigencias",'[1]CUA10.TD'!$A$9,"Tipo","1Funcionamiento","Cuentas","G-Gastos por Tributos, Multas, Sanciones e Intereses de Mora")/1000000000</f>
        <v>0.19434405212</v>
      </c>
      <c r="D15" s="15">
        <f>+GETPIVOTDATA("Suma de Pago",'[1]CUA10.TD'!$A$9,"Tipo","1Funcionamiento","Cuentas","G-Gastos por Tributos, Multas, Sanciones e Intereses de Mora")/1000000000</f>
        <v>0.19090005212</v>
      </c>
      <c r="E15" s="16">
        <f t="shared" si="1"/>
        <v>3.4440000000000026E-3</v>
      </c>
      <c r="F15" s="17">
        <f t="shared" si="2"/>
        <v>98.227885051057058</v>
      </c>
    </row>
    <row r="16" spans="1:6" ht="24.75" hidden="1" customHeight="1" x14ac:dyDescent="0.2">
      <c r="A16" s="6" t="s">
        <v>22</v>
      </c>
      <c r="B16" s="6" t="s">
        <v>23</v>
      </c>
      <c r="C16" s="7">
        <f>+C17</f>
        <v>0</v>
      </c>
      <c r="D16" s="18">
        <f>+D17</f>
        <v>0</v>
      </c>
      <c r="E16" s="7">
        <f>+C16-D16</f>
        <v>0</v>
      </c>
      <c r="F16" s="7">
        <f t="shared" si="2"/>
        <v>0</v>
      </c>
    </row>
    <row r="17" spans="1:8" ht="11.25" hidden="1" customHeight="1" x14ac:dyDescent="0.2">
      <c r="A17" s="8"/>
      <c r="B17" s="19" t="s">
        <v>24</v>
      </c>
      <c r="C17" s="10">
        <f>+C18</f>
        <v>0</v>
      </c>
      <c r="D17" s="10">
        <f>+D18</f>
        <v>0</v>
      </c>
      <c r="E17" s="10">
        <f>+C17-D17</f>
        <v>0</v>
      </c>
      <c r="F17" s="20">
        <f t="shared" si="2"/>
        <v>0</v>
      </c>
    </row>
    <row r="18" spans="1:8" ht="11.25" hidden="1" customHeight="1" x14ac:dyDescent="0.2">
      <c r="A18" s="8"/>
      <c r="B18" s="21" t="s">
        <v>25</v>
      </c>
      <c r="C18" s="10">
        <v>0</v>
      </c>
      <c r="D18" s="10">
        <v>0</v>
      </c>
      <c r="E18" s="10">
        <f>+C18-D18</f>
        <v>0</v>
      </c>
      <c r="F18" s="10">
        <f t="shared" si="2"/>
        <v>0</v>
      </c>
    </row>
    <row r="19" spans="1:8" ht="11.25" customHeight="1" x14ac:dyDescent="0.2">
      <c r="A19" s="6" t="s">
        <v>22</v>
      </c>
      <c r="B19" s="6" t="s">
        <v>26</v>
      </c>
      <c r="C19" s="7">
        <f>+GETPIVOTDATA("Suma de Apropiación vigencias",'[1]CUA10.TD'!$A$9,"Tipo","3Inversión","Cuentas","A-Inversión")/1000000000</f>
        <v>1434.12470998956</v>
      </c>
      <c r="D19" s="7">
        <f>+GETPIVOTDATA("Suma de Pago",'[1]CUA10.TD'!$A$9,"Tipo","3Inversión","Cuentas","A-Inversión")/1000000000</f>
        <v>958.95125524367995</v>
      </c>
      <c r="E19" s="7">
        <f>+C19-D19</f>
        <v>475.17345474588001</v>
      </c>
      <c r="F19" s="6">
        <f>IFERROR(IF(C19&gt;0,+(D19/C19)*100,0),0)</f>
        <v>66.866657311180475</v>
      </c>
      <c r="H19" s="22"/>
    </row>
    <row r="20" spans="1:8" ht="11.25" customHeight="1" x14ac:dyDescent="0.2">
      <c r="A20" s="23" t="s">
        <v>27</v>
      </c>
      <c r="B20" s="23" t="s">
        <v>28</v>
      </c>
      <c r="C20" s="24">
        <f>+C8+C19</f>
        <v>1781.7831962430701</v>
      </c>
      <c r="D20" s="24">
        <f>+D8+D19</f>
        <v>1279.48963042012</v>
      </c>
      <c r="E20" s="24">
        <f>+E8+E19</f>
        <v>502.29356582295003</v>
      </c>
      <c r="F20" s="25">
        <f>+F8+F16+F19</f>
        <v>159.06586654972782</v>
      </c>
    </row>
    <row r="21" spans="1:8" ht="11.25" customHeight="1" x14ac:dyDescent="0.2">
      <c r="A21" s="28" t="s">
        <v>29</v>
      </c>
      <c r="B21" s="28"/>
      <c r="C21" s="28"/>
      <c r="D21" s="28"/>
      <c r="E21" s="28"/>
      <c r="F21" s="28"/>
    </row>
    <row r="22" spans="1:8" ht="11.25" customHeight="1" x14ac:dyDescent="0.2">
      <c r="C22" s="22"/>
      <c r="D22" s="22"/>
      <c r="E22" s="22"/>
      <c r="F22" s="22"/>
    </row>
    <row r="23" spans="1:8" ht="11.25" customHeight="1" x14ac:dyDescent="0.2">
      <c r="C23" s="22"/>
      <c r="D23" s="22"/>
      <c r="E23" s="26"/>
    </row>
    <row r="24" spans="1:8" ht="11.25" hidden="1" customHeight="1" x14ac:dyDescent="0.2">
      <c r="C24" s="27"/>
      <c r="D24" s="27"/>
    </row>
    <row r="25" spans="1:8" ht="11.25" hidden="1" customHeight="1" x14ac:dyDescent="0.2">
      <c r="C25" s="27"/>
    </row>
  </sheetData>
  <mergeCells count="9">
    <mergeCell ref="A21:F21"/>
    <mergeCell ref="A1:F1"/>
    <mergeCell ref="A2:F2"/>
    <mergeCell ref="A3:F3"/>
    <mergeCell ref="A4:F4"/>
    <mergeCell ref="B5:B6"/>
    <mergeCell ref="C5:C6"/>
    <mergeCell ref="D5:D6"/>
    <mergeCell ref="E5:E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2020-08-28T16:58:36Z</cp:lastPrinted>
  <dcterms:created xsi:type="dcterms:W3CDTF">2020-08-28T16:49:18Z</dcterms:created>
  <dcterms:modified xsi:type="dcterms:W3CDTF">2020-08-28T16:58:39Z</dcterms:modified>
</cp:coreProperties>
</file>