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GAP\DIVISION ANALISIS\HISTORICOS\"/>
    </mc:Choice>
  </mc:AlternateContent>
  <xr:revisionPtr revIDLastSave="0" documentId="13_ncr:1_{4A7439E8-592B-4B39-96BC-0F59D67057AA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Ingresos del PGN" sheetId="12" r:id="rId1"/>
    <sheet name="Ingresos del PGN (Aforo)" sheetId="3" r:id="rId2"/>
    <sheet name="Ingresos Ctes (Aforo)" sheetId="1" r:id="rId3"/>
    <sheet name="Recursos Capital (Aforo)" sheetId="6" r:id="rId4"/>
    <sheet name="Fondos Especiales (Aforo)" sheetId="5" r:id="rId5"/>
    <sheet name="Ingresos del PGN (Recaudo)" sheetId="4" state="hidden" r:id="rId6"/>
    <sheet name="Ingresos Ctes (Recaudo)" sheetId="2" state="hidden" r:id="rId7"/>
    <sheet name="Recursos Capital (Recaudo)" sheetId="7" state="hidden" r:id="rId8"/>
    <sheet name="Fondos Especiales (Recaudo)" sheetId="13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A" localSheetId="4">#REF!</definedName>
    <definedName name="\A" localSheetId="8">#REF!</definedName>
    <definedName name="\A" localSheetId="2">#REF!</definedName>
    <definedName name="\A" localSheetId="6">#REF!</definedName>
    <definedName name="\A" localSheetId="3">#REF!</definedName>
    <definedName name="\A" localSheetId="7">#REF!</definedName>
    <definedName name="\A">#REF!</definedName>
    <definedName name="\L">[1]ENTRADA!#REF!</definedName>
    <definedName name="\P" localSheetId="4">#REF!</definedName>
    <definedName name="\P" localSheetId="8">#REF!</definedName>
    <definedName name="\P" localSheetId="2">#REF!</definedName>
    <definedName name="\P" localSheetId="6">#REF!</definedName>
    <definedName name="\P" localSheetId="3">#REF!</definedName>
    <definedName name="\P" localSheetId="7">#REF!</definedName>
    <definedName name="\P">#REF!</definedName>
    <definedName name="___LI97">[2]LIQUIDACION98!#REF!</definedName>
    <definedName name="___PIB01">[3]SUPUESTOS!#REF!</definedName>
    <definedName name="___PIB02">[4]SUPUESTOS!#REF!</definedName>
    <definedName name="___pib1">'[5]98-2002'!#REF!</definedName>
    <definedName name="___var1">'[5]98-2002'!#REF!</definedName>
    <definedName name="__123Graph_B" localSheetId="4" hidden="1">'[6]GIROS SITUAD.FISCAL- 2000'!#REF!</definedName>
    <definedName name="__123Graph_B" localSheetId="8" hidden="1">'[6]GIROS SITUAD.FISCAL- 2000'!#REF!</definedName>
    <definedName name="__123Graph_B" localSheetId="2" hidden="1">'[6]GIROS SITUAD.FISCAL- 2000'!#REF!</definedName>
    <definedName name="__123Graph_B" localSheetId="6" hidden="1">'[6]GIROS SITUAD.FISCAL- 2000'!#REF!</definedName>
    <definedName name="__123Graph_B" localSheetId="3" hidden="1">'[6]GIROS SITUAD.FISCAL- 2000'!#REF!</definedName>
    <definedName name="__123Graph_B" localSheetId="7" hidden="1">'[6]GIROS SITUAD.FISCAL- 2000'!#REF!</definedName>
    <definedName name="__123Graph_B" hidden="1">'[6]GIROS SITUAD.FISCAL- 2000'!#REF!</definedName>
    <definedName name="__123Graph_D" localSheetId="4" hidden="1">'[6]GIROS SITUAD.FISCAL- 2000'!#REF!</definedName>
    <definedName name="__123Graph_D" localSheetId="8" hidden="1">'[6]GIROS SITUAD.FISCAL- 2000'!#REF!</definedName>
    <definedName name="__123Graph_D" localSheetId="2" hidden="1">'[6]GIROS SITUAD.FISCAL- 2000'!#REF!</definedName>
    <definedName name="__123Graph_D" localSheetId="6" hidden="1">'[6]GIROS SITUAD.FISCAL- 2000'!#REF!</definedName>
    <definedName name="__123Graph_D" localSheetId="3" hidden="1">'[6]GIROS SITUAD.FISCAL- 2000'!#REF!</definedName>
    <definedName name="__123Graph_D" localSheetId="7" hidden="1">'[6]GIROS SITUAD.FISCAL- 2000'!#REF!</definedName>
    <definedName name="__123Graph_D" hidden="1">'[6]GIROS SITUAD.FISCAL- 2000'!#REF!</definedName>
    <definedName name="__123Graph_F" localSheetId="2" hidden="1">'[6]GIROS SITUAD.FISCAL- 2000'!#REF!</definedName>
    <definedName name="__123Graph_F" localSheetId="6" hidden="1">'[6]GIROS SITUAD.FISCAL- 2000'!#REF!</definedName>
    <definedName name="__123Graph_F" localSheetId="3" hidden="1">'[6]GIROS SITUAD.FISCAL- 2000'!#REF!</definedName>
    <definedName name="__123Graph_F" localSheetId="7" hidden="1">'[6]GIROS SITUAD.FISCAL- 2000'!#REF!</definedName>
    <definedName name="__123Graph_F" hidden="1">'[6]GIROS SITUAD.FISCAL- 2000'!#REF!</definedName>
    <definedName name="__123Graph_X" localSheetId="2" hidden="1">'[6]GIROS SITUAD.FISCAL- 2000'!#REF!</definedName>
    <definedName name="__123Graph_X" localSheetId="6" hidden="1">'[6]GIROS SITUAD.FISCAL- 2000'!#REF!</definedName>
    <definedName name="__123Graph_X" localSheetId="3" hidden="1">'[6]GIROS SITUAD.FISCAL- 2000'!#REF!</definedName>
    <definedName name="__123Graph_X" localSheetId="7" hidden="1">'[6]GIROS SITUAD.FISCAL- 2000'!#REF!</definedName>
    <definedName name="__123Graph_X" hidden="1">'[6]GIROS SITUAD.FISCAL- 2000'!#REF!</definedName>
    <definedName name="__arp2" localSheetId="8">#REF!</definedName>
    <definedName name="__arp2">#REF!</definedName>
    <definedName name="__fmi1">[7]PAGOFMI!$A$1:$L$51</definedName>
    <definedName name="__fmi2">[7]PAGOFMI!$P$1:$AA$51</definedName>
    <definedName name="__fmi3">[7]PAGORES!$AC$1:$AN$43</definedName>
    <definedName name="__fmi4">[7]PAGORES!$AP$1:$BA$44</definedName>
    <definedName name="__ivm2" localSheetId="8">#REF!</definedName>
    <definedName name="__ivm2">#REF!</definedName>
    <definedName name="__LI97" localSheetId="3">[2]LIQUIDACION98!#REF!</definedName>
    <definedName name="__LI97" localSheetId="7">[2]LIQUIDACION98!#REF!</definedName>
    <definedName name="__PIB01" localSheetId="3">[3]SUPUESTOS!#REF!</definedName>
    <definedName name="__PIB01" localSheetId="7">[3]SUPUESTOS!#REF!</definedName>
    <definedName name="__PIB02" localSheetId="3">[4]SUPUESTOS!#REF!</definedName>
    <definedName name="__PIB02" localSheetId="7">[4]SUPUESTOS!#REF!</definedName>
    <definedName name="__pib1" localSheetId="3">'[5]98-2002'!#REF!</definedName>
    <definedName name="__pib1" localSheetId="7">'[5]98-2002'!#REF!</definedName>
    <definedName name="__PIb2000">[8]SUPUESTOS!$O$47</definedName>
    <definedName name="__PIB93">[2]SUPUESTOS!$H$47</definedName>
    <definedName name="__PIB94">[2]SUPUESTOS!$I$47</definedName>
    <definedName name="__PIB95">[3]SUPUESTOS!$J$47</definedName>
    <definedName name="__PIB96">[3]SUPUESTOS!$K$47</definedName>
    <definedName name="__PIB97">[4]SUPUESTOS!$L$47</definedName>
    <definedName name="__PIB98">[4]SUPUESTOS!$M$47</definedName>
    <definedName name="__PIB99">[4]SUPUESTOS!$N$47</definedName>
    <definedName name="__rez2">'[7]PAGOS VIGENCIA t'!$A$57:$AH$108</definedName>
    <definedName name="__rez3">[7]PAGORES!$A$1:$M$37</definedName>
    <definedName name="__rez4">[7]PAGORES!$O$1:$AN$43</definedName>
    <definedName name="__var1" localSheetId="3">'[5]98-2002'!#REF!</definedName>
    <definedName name="__var1" localSheetId="7">'[5]98-2002'!#REF!</definedName>
    <definedName name="_1" localSheetId="4">#REF!</definedName>
    <definedName name="_1" localSheetId="8">#REF!</definedName>
    <definedName name="_1" localSheetId="2">#REF!</definedName>
    <definedName name="_1" localSheetId="6">#REF!</definedName>
    <definedName name="_1" localSheetId="3">#REF!</definedName>
    <definedName name="_1" localSheetId="7">#REF!</definedName>
    <definedName name="_1">#REF!</definedName>
    <definedName name="_1994">[1]ENTRADA!#REF!</definedName>
    <definedName name="_2" localSheetId="2">#REF!</definedName>
    <definedName name="_2" localSheetId="6">#REF!</definedName>
    <definedName name="_2" localSheetId="3">#REF!</definedName>
    <definedName name="_2" localSheetId="7">#REF!</definedName>
    <definedName name="_2">#REF!</definedName>
    <definedName name="_3" localSheetId="2">#REF!</definedName>
    <definedName name="_3" localSheetId="6">#REF!</definedName>
    <definedName name="_3" localSheetId="3">#REF!</definedName>
    <definedName name="_3" localSheetId="7">#REF!</definedName>
    <definedName name="_3">#REF!</definedName>
    <definedName name="_4" localSheetId="2">#REF!</definedName>
    <definedName name="_4" localSheetId="6">#REF!</definedName>
    <definedName name="_4" localSheetId="3">#REF!</definedName>
    <definedName name="_4" localSheetId="7">#REF!</definedName>
    <definedName name="_4">#REF!</definedName>
    <definedName name="_5" localSheetId="2">#REF!</definedName>
    <definedName name="_5" localSheetId="6">#REF!</definedName>
    <definedName name="_5" localSheetId="3">#REF!</definedName>
    <definedName name="_5" localSheetId="7">#REF!</definedName>
    <definedName name="_5">#REF!</definedName>
    <definedName name="_6" localSheetId="2">#REF!</definedName>
    <definedName name="_6" localSheetId="6">#REF!</definedName>
    <definedName name="_6" localSheetId="3">#REF!</definedName>
    <definedName name="_6" localSheetId="7">#REF!</definedName>
    <definedName name="_6">#REF!</definedName>
    <definedName name="_7" localSheetId="2">#REF!</definedName>
    <definedName name="_7" localSheetId="6">#REF!</definedName>
    <definedName name="_7" localSheetId="3">#REF!</definedName>
    <definedName name="_7" localSheetId="7">#REF!</definedName>
    <definedName name="_7">#REF!</definedName>
    <definedName name="_8" localSheetId="2">#REF!</definedName>
    <definedName name="_8" localSheetId="6">#REF!</definedName>
    <definedName name="_8" localSheetId="3">#REF!</definedName>
    <definedName name="_8" localSheetId="7">#REF!</definedName>
    <definedName name="_8">#REF!</definedName>
    <definedName name="_9" localSheetId="2">[9]APACDO!#REF!</definedName>
    <definedName name="_9" localSheetId="6">[9]APACDO!#REF!</definedName>
    <definedName name="_9" localSheetId="3">[9]APACDO!#REF!</definedName>
    <definedName name="_9" localSheetId="7">[9]APACDO!#REF!</definedName>
    <definedName name="_9">[9]APACDO!#REF!</definedName>
    <definedName name="_arp2" localSheetId="4">#REF!</definedName>
    <definedName name="_arp2" localSheetId="8">#REF!</definedName>
    <definedName name="_arp2" localSheetId="2">#REF!</definedName>
    <definedName name="_arp2" localSheetId="6">#REF!</definedName>
    <definedName name="_arp2">#REF!</definedName>
    <definedName name="_xlnm._FilterDatabase" localSheetId="4" hidden="1">'Fondos Especiales (Aforo)'!$A$4:$Y$80</definedName>
    <definedName name="_xlnm._FilterDatabase" localSheetId="8" hidden="1">'Fondos Especiales (Recaudo)'!$A$4:$X$80</definedName>
    <definedName name="_fmi1">[7]PAGOFMI!$A$1:$L$51</definedName>
    <definedName name="_fmi2">[7]PAGOFMI!$P$1:$AA$51</definedName>
    <definedName name="_fmi3">[7]PAGORES!$AC$1:$AN$43</definedName>
    <definedName name="_fmi4">[7]PAGORES!$AP$1:$BA$44</definedName>
    <definedName name="_h35" hidden="1">{#N/A,#N/A,FALSE,"informes"}</definedName>
    <definedName name="_ivm2" localSheetId="8">#REF!</definedName>
    <definedName name="_ivm2" localSheetId="2">#REF!</definedName>
    <definedName name="_ivm2" localSheetId="6">#REF!</definedName>
    <definedName name="_ivm2">#REF!</definedName>
    <definedName name="_LI97" localSheetId="8">[2]LIQUIDACION98!#REF!</definedName>
    <definedName name="_LI97" localSheetId="2">[2]LIQUIDACION98!#REF!</definedName>
    <definedName name="_LI97" localSheetId="6">[2]LIQUIDACION98!#REF!</definedName>
    <definedName name="_LI97">[2]LIQUIDACION98!#REF!</definedName>
    <definedName name="_Order1" hidden="1">255</definedName>
    <definedName name="_Order2" hidden="1">255</definedName>
    <definedName name="_PIB01" localSheetId="2">[3]SUPUESTOS!#REF!</definedName>
    <definedName name="_PIB01" localSheetId="6">[3]SUPUESTOS!#REF!</definedName>
    <definedName name="_PIB01">[3]SUPUESTOS!#REF!</definedName>
    <definedName name="_PIB02" localSheetId="2">[4]SUPUESTOS!#REF!</definedName>
    <definedName name="_PIB02" localSheetId="6">[4]SUPUESTOS!#REF!</definedName>
    <definedName name="_PIB02">[4]SUPUESTOS!#REF!</definedName>
    <definedName name="_pib1" localSheetId="2">'[5]98-2002'!#REF!</definedName>
    <definedName name="_pib1" localSheetId="6">'[5]98-2002'!#REF!</definedName>
    <definedName name="_pib1">'[5]98-2002'!#REF!</definedName>
    <definedName name="_PIb2000">[8]SUPUESTOS!$O$47</definedName>
    <definedName name="_PIB93">[2]SUPUESTOS!$H$47</definedName>
    <definedName name="_PIB94">[2]SUPUESTOS!$I$47</definedName>
    <definedName name="_PIB95">[3]SUPUESTOS!$J$47</definedName>
    <definedName name="_PIB96">[3]SUPUESTOS!$K$47</definedName>
    <definedName name="_PIB97">[4]SUPUESTOS!$L$47</definedName>
    <definedName name="_PIB98">[4]SUPUESTOS!$M$47</definedName>
    <definedName name="_PIB99">[4]SUPUESTOS!$N$47</definedName>
    <definedName name="_R" hidden="1">{"INGRESOS DOLARES",#N/A,FALSE,"informes"}</definedName>
    <definedName name="_Regression_Out" localSheetId="4" hidden="1">#REF!</definedName>
    <definedName name="_Regression_Out" localSheetId="8" hidden="1">#REF!</definedName>
    <definedName name="_Regression_Out" localSheetId="2" hidden="1">#REF!</definedName>
    <definedName name="_Regression_Out" localSheetId="6" hidden="1">#REF!</definedName>
    <definedName name="_Regression_Out" localSheetId="3" hidden="1">#REF!</definedName>
    <definedName name="_Regression_Out" localSheetId="7" hidden="1">#REF!</definedName>
    <definedName name="_Regression_Out" hidden="1">#REF!</definedName>
    <definedName name="_Regression_X" localSheetId="4" hidden="1">#REF!</definedName>
    <definedName name="_Regression_X" localSheetId="8" hidden="1">#REF!</definedName>
    <definedName name="_Regression_X" localSheetId="2" hidden="1">#REF!</definedName>
    <definedName name="_Regression_X" localSheetId="6" hidden="1">#REF!</definedName>
    <definedName name="_Regression_X" localSheetId="3" hidden="1">#REF!</definedName>
    <definedName name="_Regression_X" localSheetId="7" hidden="1">#REF!</definedName>
    <definedName name="_Regression_X" hidden="1">#REF!</definedName>
    <definedName name="_Regression_Y" localSheetId="4" hidden="1">#REF!</definedName>
    <definedName name="_Regression_Y" localSheetId="8" hidden="1">#REF!</definedName>
    <definedName name="_Regression_Y" localSheetId="2" hidden="1">#REF!</definedName>
    <definedName name="_Regression_Y" localSheetId="6" hidden="1">#REF!</definedName>
    <definedName name="_Regression_Y" localSheetId="3" hidden="1">#REF!</definedName>
    <definedName name="_Regression_Y" localSheetId="7" hidden="1">#REF!</definedName>
    <definedName name="_Regression_Y" hidden="1">#REF!</definedName>
    <definedName name="_res1">#REF!</definedName>
    <definedName name="_res2">#REF!</definedName>
    <definedName name="_RES9397" localSheetId="2">#REF!</definedName>
    <definedName name="_RES9397" localSheetId="6">#REF!</definedName>
    <definedName name="_RES9397" localSheetId="3">#REF!</definedName>
    <definedName name="_RES9397" localSheetId="7">#REF!</definedName>
    <definedName name="_RES9397">#REF!</definedName>
    <definedName name="_rez2">'[7]PAGOS VIGENCIA t'!$A$57:$AH$108</definedName>
    <definedName name="_rez3">[7]PAGORES!$A$1:$M$37</definedName>
    <definedName name="_rez4">[7]PAGORES!$O$1:$AN$43</definedName>
    <definedName name="_Table1_Out" localSheetId="4" hidden="1">[10]CARBOCOL!#REF!</definedName>
    <definedName name="_Table1_Out" localSheetId="8" hidden="1">[10]CARBOCOL!#REF!</definedName>
    <definedName name="_Table1_Out" localSheetId="2" hidden="1">[10]CARBOCOL!#REF!</definedName>
    <definedName name="_Table1_Out" localSheetId="6" hidden="1">[10]CARBOCOL!#REF!</definedName>
    <definedName name="_Table1_Out" localSheetId="3" hidden="1">[10]CARBOCOL!#REF!</definedName>
    <definedName name="_Table1_Out" localSheetId="7" hidden="1">[10]CARBOCOL!#REF!</definedName>
    <definedName name="_Table1_Out" hidden="1">[10]CARBOCOL!#REF!</definedName>
    <definedName name="_Table2_In2" localSheetId="4" hidden="1">[11]ANUAL1!#REF!</definedName>
    <definedName name="_Table2_In2" localSheetId="8" hidden="1">[11]ANUAL1!#REF!</definedName>
    <definedName name="_Table2_In2" localSheetId="2" hidden="1">[11]ANUAL1!#REF!</definedName>
    <definedName name="_Table2_In2" localSheetId="6" hidden="1">[11]ANUAL1!#REF!</definedName>
    <definedName name="_Table2_In2" localSheetId="3" hidden="1">[11]ANUAL1!#REF!</definedName>
    <definedName name="_Table2_In2" localSheetId="7" hidden="1">[11]ANUAL1!#REF!</definedName>
    <definedName name="_Table2_In2" hidden="1">[11]ANUAL1!#REF!</definedName>
    <definedName name="_Table2_Out" localSheetId="2" hidden="1">[10]CARBOCOL!#REF!</definedName>
    <definedName name="_Table2_Out" localSheetId="6" hidden="1">[10]CARBOCOL!#REF!</definedName>
    <definedName name="_Table2_Out" localSheetId="3" hidden="1">[10]CARBOCOL!#REF!</definedName>
    <definedName name="_Table2_Out" localSheetId="7" hidden="1">[10]CARBOCOL!#REF!</definedName>
    <definedName name="_Table2_Out" hidden="1">[10]CARBOCOL!#REF!</definedName>
    <definedName name="_TC91">[1]ENTRADA!#REF!</definedName>
    <definedName name="_var1" localSheetId="2">'[5]98-2002'!#REF!</definedName>
    <definedName name="_var1" localSheetId="6">'[5]98-2002'!#REF!</definedName>
    <definedName name="_var1">'[5]98-2002'!#REF!</definedName>
    <definedName name="A" localSheetId="4">#REF!</definedName>
    <definedName name="A" localSheetId="8">#REF!</definedName>
    <definedName name="A" localSheetId="2">#REF!</definedName>
    <definedName name="A" localSheetId="6">#REF!</definedName>
    <definedName name="A" localSheetId="3">#REF!</definedName>
    <definedName name="A" localSheetId="7">#REF!</definedName>
    <definedName name="A">#REF!</definedName>
    <definedName name="A_impresión_IM" localSheetId="4">#REF!</definedName>
    <definedName name="A_impresión_IM" localSheetId="8">#REF!</definedName>
    <definedName name="A_impresión_IM" localSheetId="2">#REF!</definedName>
    <definedName name="A_impresión_IM" localSheetId="6">#REF!</definedName>
    <definedName name="A_impresión_IM" localSheetId="3">#REF!</definedName>
    <definedName name="A_impresión_IM" localSheetId="7">#REF!</definedName>
    <definedName name="A_impresión_IM">#REF!</definedName>
    <definedName name="AA" localSheetId="2">#REF!</definedName>
    <definedName name="AA" localSheetId="6">#REF!</definedName>
    <definedName name="AA" localSheetId="3">#REF!</definedName>
    <definedName name="AA" localSheetId="7">#REF!</definedName>
    <definedName name="AA">#REF!</definedName>
    <definedName name="AAA">[12]proyecINGRESOS99!$L$1:$T$97</definedName>
    <definedName name="Abr">[13]BCol!$S$3</definedName>
    <definedName name="ad" hidden="1">{"empresa",#N/A,FALSE,"xEMPRESA"}</definedName>
    <definedName name="Adic">[13]BCol!$AA$4</definedName>
    <definedName name="Ago">[13]BCol!$W$3</definedName>
    <definedName name="Ajustado" localSheetId="4">#REF!</definedName>
    <definedName name="Ajustado" localSheetId="8">#REF!</definedName>
    <definedName name="Ajustado" localSheetId="2">#REF!</definedName>
    <definedName name="Ajustado" localSheetId="6">#REF!</definedName>
    <definedName name="Ajustado" localSheetId="3">#REF!</definedName>
    <definedName name="Ajustado" localSheetId="7">#REF!</definedName>
    <definedName name="Ajustado">#REF!</definedName>
    <definedName name="ANEXO_No." localSheetId="2">#REF!</definedName>
    <definedName name="ANEXO_No." localSheetId="6">#REF!</definedName>
    <definedName name="ANEXO_No." localSheetId="3">#REF!</definedName>
    <definedName name="ANEXO_No." localSheetId="7">#REF!</definedName>
    <definedName name="ANEXO_No.">#REF!</definedName>
    <definedName name="ANEXO_No._5" localSheetId="2">#REF!</definedName>
    <definedName name="ANEXO_No._5" localSheetId="6">#REF!</definedName>
    <definedName name="ANEXO_No._5" localSheetId="3">#REF!</definedName>
    <definedName name="ANEXO_No._5" localSheetId="7">#REF!</definedName>
    <definedName name="ANEXO_No._5">#REF!</definedName>
    <definedName name="APLAZAMIENTOS">#REF!</definedName>
    <definedName name="aprnac" localSheetId="2">[14]GASTOS!#REF!</definedName>
    <definedName name="aprnac" localSheetId="6">[14]GASTOS!#REF!</definedName>
    <definedName name="aprnac" localSheetId="3">[14]GASTOS!#REF!</definedName>
    <definedName name="aprnac" localSheetId="7">[14]GASTOS!#REF!</definedName>
    <definedName name="aprnac">[14]GASTOS!#REF!</definedName>
    <definedName name="APROPIACIONES_PAC_Y_REZAGO_1999___2000" localSheetId="4">#REF!</definedName>
    <definedName name="APROPIACIONES_PAC_Y_REZAGO_1999___2000" localSheetId="8">#REF!</definedName>
    <definedName name="APROPIACIONES_PAC_Y_REZAGO_1999___2000" localSheetId="2">#REF!</definedName>
    <definedName name="APROPIACIONES_PAC_Y_REZAGO_1999___2000" localSheetId="6">#REF!</definedName>
    <definedName name="APROPIACIONES_PAC_Y_REZAGO_1999___2000" localSheetId="3">#REF!</definedName>
    <definedName name="APROPIACIONES_PAC_Y_REZAGO_1999___2000" localSheetId="7">#REF!</definedName>
    <definedName name="APROPIACIONES_PAC_Y_REZAGO_1999___2000">#REF!</definedName>
    <definedName name="aprprp" localSheetId="4">[14]GASTOS!#REF!</definedName>
    <definedName name="aprprp" localSheetId="8">[14]GASTOS!#REF!</definedName>
    <definedName name="aprprp" localSheetId="2">[14]GASTOS!#REF!</definedName>
    <definedName name="aprprp" localSheetId="6">[14]GASTOS!#REF!</definedName>
    <definedName name="aprprp" localSheetId="3">[14]GASTOS!#REF!</definedName>
    <definedName name="aprprp" localSheetId="7">[14]GASTOS!#REF!</definedName>
    <definedName name="aprprp">[14]GASTOS!#REF!</definedName>
    <definedName name="arp" localSheetId="4">#REF!</definedName>
    <definedName name="arp" localSheetId="8">#REF!</definedName>
    <definedName name="arp" localSheetId="2">#REF!</definedName>
    <definedName name="arp" localSheetId="6">#REF!</definedName>
    <definedName name="arp" localSheetId="3">#REF!</definedName>
    <definedName name="arp" localSheetId="7">#REF!</definedName>
    <definedName name="arp">#REF!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asigbas" localSheetId="4">#REF!</definedName>
    <definedName name="asigbas" localSheetId="8">#REF!</definedName>
    <definedName name="asigbas" localSheetId="2">#REF!</definedName>
    <definedName name="asigbas" localSheetId="6">#REF!</definedName>
    <definedName name="asigbas" localSheetId="3">#REF!</definedName>
    <definedName name="asigbas" localSheetId="7">#REF!</definedName>
    <definedName name="asigbas">#REF!</definedName>
    <definedName name="asigbasempu" localSheetId="4">#REF!</definedName>
    <definedName name="asigbasempu" localSheetId="8">#REF!</definedName>
    <definedName name="asigbasempu" localSheetId="2">#REF!</definedName>
    <definedName name="asigbasempu" localSheetId="6">#REF!</definedName>
    <definedName name="asigbasempu" localSheetId="3">#REF!</definedName>
    <definedName name="asigbasempu" localSheetId="7">#REF!</definedName>
    <definedName name="asigbasempu">#REF!</definedName>
    <definedName name="asigbasisten" localSheetId="2">#REF!</definedName>
    <definedName name="asigbasisten" localSheetId="6">#REF!</definedName>
    <definedName name="asigbasisten" localSheetId="3">#REF!</definedName>
    <definedName name="asigbasisten" localSheetId="7">#REF!</definedName>
    <definedName name="asigbasisten">#REF!</definedName>
    <definedName name="asigmen" localSheetId="2">#REF!</definedName>
    <definedName name="asigmen" localSheetId="6">#REF!</definedName>
    <definedName name="asigmen" localSheetId="3">#REF!</definedName>
    <definedName name="asigmen" localSheetId="7">#REF!</definedName>
    <definedName name="asigmen">#REF!</definedName>
    <definedName name="auxalm" localSheetId="2">#REF!</definedName>
    <definedName name="auxalm" localSheetId="6">#REF!</definedName>
    <definedName name="auxalm" localSheetId="3">#REF!</definedName>
    <definedName name="auxalm" localSheetId="7">#REF!</definedName>
    <definedName name="auxalm">#REF!</definedName>
    <definedName name="B" localSheetId="2">#REF!</definedName>
    <definedName name="B" localSheetId="6">#REF!</definedName>
    <definedName name="B" localSheetId="3">#REF!</definedName>
    <definedName name="B" localSheetId="7">#REF!</definedName>
    <definedName name="B">#REF!</definedName>
    <definedName name="_xlnm.Database">#REF!</definedName>
    <definedName name="basnac" localSheetId="2">[14]GASTOS!#REF!</definedName>
    <definedName name="basnac" localSheetId="6">[14]GASTOS!#REF!</definedName>
    <definedName name="basnac" localSheetId="3">[14]GASTOS!#REF!</definedName>
    <definedName name="basnac" localSheetId="7">[14]GASTOS!#REF!</definedName>
    <definedName name="basnac">[14]GASTOS!#REF!</definedName>
    <definedName name="basprp" localSheetId="2">[14]GASTOS!#REF!</definedName>
    <definedName name="basprp" localSheetId="6">[14]GASTOS!#REF!</definedName>
    <definedName name="basprp" localSheetId="3">[14]GASTOS!#REF!</definedName>
    <definedName name="basprp" localSheetId="7">[14]GASTOS!#REF!</definedName>
    <definedName name="basprp">[14]GASTOS!#REF!</definedName>
    <definedName name="BB" localSheetId="4">#REF!</definedName>
    <definedName name="BB" localSheetId="8">#REF!</definedName>
    <definedName name="BB" localSheetId="2">#REF!</definedName>
    <definedName name="BB" localSheetId="6">#REF!</definedName>
    <definedName name="BB" localSheetId="3">#REF!</definedName>
    <definedName name="BB" localSheetId="7">#REF!</definedName>
    <definedName name="BB">#REF!</definedName>
    <definedName name="bnño4swrlnaplnmfgmn" hidden="1">{#N/A,#N/A,FALSE,"informes"}</definedName>
    <definedName name="bonser" localSheetId="4">#REF!</definedName>
    <definedName name="bonser" localSheetId="8">#REF!</definedName>
    <definedName name="bonser" localSheetId="2">#REF!</definedName>
    <definedName name="bonser" localSheetId="6">#REF!</definedName>
    <definedName name="bonser" localSheetId="3">#REF!</definedName>
    <definedName name="bonser" localSheetId="7">#REF!</definedName>
    <definedName name="bonser">#REF!</definedName>
    <definedName name="BORD1">[1]ENTRADA!#REF!</definedName>
    <definedName name="BORD2">[1]ENTRADA!#REF!</definedName>
    <definedName name="bsgdkjnbaklde" hidden="1">{"INGRESOS DOLARES",#N/A,FALSE,"informes"}</definedName>
    <definedName name="CARBOCRECIM" localSheetId="4">#REF!</definedName>
    <definedName name="CARBOCRECIM" localSheetId="8">#REF!</definedName>
    <definedName name="CARBOCRECIM" localSheetId="2">#REF!</definedName>
    <definedName name="CARBOCRECIM" localSheetId="6">#REF!</definedName>
    <definedName name="CARBOCRECIM" localSheetId="3">#REF!</definedName>
    <definedName name="CARBOCRECIM" localSheetId="7">#REF!</definedName>
    <definedName name="CARBOCRECIM">#REF!</definedName>
    <definedName name="CARBOPESOS" localSheetId="2">#REF!</definedName>
    <definedName name="CARBOPESOS" localSheetId="6">#REF!</definedName>
    <definedName name="CARBOPESOS" localSheetId="3">#REF!</definedName>
    <definedName name="CARBOPESOS" localSheetId="7">#REF!</definedName>
    <definedName name="CARBOPESOS">#REF!</definedName>
    <definedName name="CARBOPIB" localSheetId="2">#REF!</definedName>
    <definedName name="CARBOPIB" localSheetId="6">#REF!</definedName>
    <definedName name="CARBOPIB" localSheetId="3">#REF!</definedName>
    <definedName name="CARBOPIB" localSheetId="7">#REF!</definedName>
    <definedName name="CARBOPIB">#REF!</definedName>
    <definedName name="castigocuadro2">'[15]CUA1-3'!$Y$1:$AD$93</definedName>
    <definedName name="CC" localSheetId="4">#REF!</definedName>
    <definedName name="CC" localSheetId="8">#REF!</definedName>
    <definedName name="CC" localSheetId="2">#REF!</definedName>
    <definedName name="CC" localSheetId="6">#REF!</definedName>
    <definedName name="CC" localSheetId="3">#REF!</definedName>
    <definedName name="CC" localSheetId="7">#REF!</definedName>
    <definedName name="CC">#REF!</definedName>
    <definedName name="cccccccccccc" localSheetId="4">#REF!</definedName>
    <definedName name="cccccccccccc" localSheetId="8">#REF!</definedName>
    <definedName name="cccccccccccc" localSheetId="2">#REF!</definedName>
    <definedName name="cccccccccccc" localSheetId="6">#REF!</definedName>
    <definedName name="cccccccccccc" localSheetId="3">#REF!</definedName>
    <definedName name="cccccccccccc" localSheetId="7">#REF!</definedName>
    <definedName name="cccccccccccc">#REF!</definedName>
    <definedName name="ccccccccccccccccc" localSheetId="4">#REF!</definedName>
    <definedName name="ccccccccccccccccc" localSheetId="8">#REF!</definedName>
    <definedName name="ccccccccccccccccc" localSheetId="2">#REF!</definedName>
    <definedName name="ccccccccccccccccc" localSheetId="6">#REF!</definedName>
    <definedName name="ccccccccccccccccc" localSheetId="3">#REF!</definedName>
    <definedName name="ccccccccccccccccc" localSheetId="7">#REF!</definedName>
    <definedName name="ccccccccccccccccc">#REF!</definedName>
    <definedName name="COL_MENU" localSheetId="4">[16]RESUMEN!#REF!</definedName>
    <definedName name="COL_MENU" localSheetId="8">[16]RESUMEN!#REF!</definedName>
    <definedName name="COL_MENU" localSheetId="2">[16]RESUMEN!#REF!</definedName>
    <definedName name="COL_MENU" localSheetId="6">[16]RESUMEN!#REF!</definedName>
    <definedName name="COL_MENU" localSheetId="3">[16]RESUMEN!#REF!</definedName>
    <definedName name="COL_MENU" localSheetId="7">[16]RESUMEN!#REF!</definedName>
    <definedName name="COL_MENU">[16]RESUMEN!#REF!</definedName>
    <definedName name="COLUM00PESOS" localSheetId="4">#REF!</definedName>
    <definedName name="COLUM00PESOS" localSheetId="8">#REF!</definedName>
    <definedName name="COLUM00PESOS" localSheetId="2">#REF!</definedName>
    <definedName name="COLUM00PESOS" localSheetId="6">#REF!</definedName>
    <definedName name="COLUM00PESOS" localSheetId="3">#REF!</definedName>
    <definedName name="COLUM00PESOS" localSheetId="7">#REF!</definedName>
    <definedName name="COLUM00PESOS">#REF!</definedName>
    <definedName name="COLUM00PIB" localSheetId="4">#REF!</definedName>
    <definedName name="COLUM00PIB" localSheetId="8">#REF!</definedName>
    <definedName name="COLUM00PIB" localSheetId="2">#REF!</definedName>
    <definedName name="COLUM00PIB" localSheetId="6">#REF!</definedName>
    <definedName name="COLUM00PIB" localSheetId="3">#REF!</definedName>
    <definedName name="COLUM00PIB" localSheetId="7">#REF!</definedName>
    <definedName name="COLUM00PIB">#REF!</definedName>
    <definedName name="COLUM01PESOS" localSheetId="4">#REF!</definedName>
    <definedName name="COLUM01PESOS" localSheetId="8">#REF!</definedName>
    <definedName name="COLUM01PESOS" localSheetId="2">#REF!</definedName>
    <definedName name="COLUM01PESOS" localSheetId="6">#REF!</definedName>
    <definedName name="COLUM01PESOS" localSheetId="3">#REF!</definedName>
    <definedName name="COLUM01PESOS" localSheetId="7">#REF!</definedName>
    <definedName name="COLUM01PESOS">#REF!</definedName>
    <definedName name="COLUM01PIB" localSheetId="2">#REF!</definedName>
    <definedName name="COLUM01PIB" localSheetId="6">#REF!</definedName>
    <definedName name="COLUM01PIB" localSheetId="3">#REF!</definedName>
    <definedName name="COLUM01PIB" localSheetId="7">#REF!</definedName>
    <definedName name="COLUM01PIB">#REF!</definedName>
    <definedName name="COLUM02PESOS" localSheetId="2">#REF!</definedName>
    <definedName name="COLUM02PESOS" localSheetId="6">#REF!</definedName>
    <definedName name="COLUM02PESOS" localSheetId="3">#REF!</definedName>
    <definedName name="COLUM02PESOS" localSheetId="7">#REF!</definedName>
    <definedName name="COLUM02PESOS">#REF!</definedName>
    <definedName name="COLUM02PIB" localSheetId="2">#REF!</definedName>
    <definedName name="COLUM02PIB" localSheetId="6">#REF!</definedName>
    <definedName name="COLUM02PIB" localSheetId="3">#REF!</definedName>
    <definedName name="COLUM02PIB" localSheetId="7">#REF!</definedName>
    <definedName name="COLUM02PIB">#REF!</definedName>
    <definedName name="COLUM03PESOS" localSheetId="2">#REF!</definedName>
    <definedName name="COLUM03PESOS" localSheetId="6">#REF!</definedName>
    <definedName name="COLUM03PESOS" localSheetId="3">#REF!</definedName>
    <definedName name="COLUM03PESOS" localSheetId="7">#REF!</definedName>
    <definedName name="COLUM03PESOS">#REF!</definedName>
    <definedName name="COLUM03PIB" localSheetId="2">#REF!</definedName>
    <definedName name="COLUM03PIB" localSheetId="6">#REF!</definedName>
    <definedName name="COLUM03PIB" localSheetId="3">#REF!</definedName>
    <definedName name="COLUM03PIB" localSheetId="7">#REF!</definedName>
    <definedName name="COLUM03PIB">#REF!</definedName>
    <definedName name="COLUM04PESOS" localSheetId="2">#REF!</definedName>
    <definedName name="COLUM04PESOS" localSheetId="6">#REF!</definedName>
    <definedName name="COLUM04PESOS" localSheetId="3">#REF!</definedName>
    <definedName name="COLUM04PESOS" localSheetId="7">#REF!</definedName>
    <definedName name="COLUM04PESOS">#REF!</definedName>
    <definedName name="COLUM04PIB" localSheetId="2">#REF!</definedName>
    <definedName name="COLUM04PIB" localSheetId="6">#REF!</definedName>
    <definedName name="COLUM04PIB" localSheetId="3">#REF!</definedName>
    <definedName name="COLUM04PIB" localSheetId="7">#REF!</definedName>
    <definedName name="COLUM04PIB">#REF!</definedName>
    <definedName name="COLUM05PESOS" localSheetId="2">#REF!</definedName>
    <definedName name="COLUM05PESOS" localSheetId="6">#REF!</definedName>
    <definedName name="COLUM05PESOS" localSheetId="3">#REF!</definedName>
    <definedName name="COLUM05PESOS" localSheetId="7">#REF!</definedName>
    <definedName name="COLUM05PESOS">#REF!</definedName>
    <definedName name="COLUM05PIB" localSheetId="2">#REF!</definedName>
    <definedName name="COLUM05PIB" localSheetId="6">#REF!</definedName>
    <definedName name="COLUM05PIB" localSheetId="3">#REF!</definedName>
    <definedName name="COLUM05PIB" localSheetId="7">#REF!</definedName>
    <definedName name="COLUM05PIB">#REF!</definedName>
    <definedName name="COLUM06PESOS" localSheetId="2">#REF!</definedName>
    <definedName name="COLUM06PESOS" localSheetId="6">#REF!</definedName>
    <definedName name="COLUM06PESOS" localSheetId="3">#REF!</definedName>
    <definedName name="COLUM06PESOS" localSheetId="7">#REF!</definedName>
    <definedName name="COLUM06PESOS">#REF!</definedName>
    <definedName name="COLUM06PIB" localSheetId="2">#REF!</definedName>
    <definedName name="COLUM06PIB" localSheetId="6">#REF!</definedName>
    <definedName name="COLUM06PIB" localSheetId="3">#REF!</definedName>
    <definedName name="COLUM06PIB" localSheetId="7">#REF!</definedName>
    <definedName name="COLUM06PIB">#REF!</definedName>
    <definedName name="COLUM07PESOS" localSheetId="2">#REF!</definedName>
    <definedName name="COLUM07PESOS" localSheetId="6">#REF!</definedName>
    <definedName name="COLUM07PESOS" localSheetId="3">#REF!</definedName>
    <definedName name="COLUM07PESOS" localSheetId="7">#REF!</definedName>
    <definedName name="COLUM07PESOS">#REF!</definedName>
    <definedName name="COLUM07PIB" localSheetId="2">#REF!</definedName>
    <definedName name="COLUM07PIB" localSheetId="6">#REF!</definedName>
    <definedName name="COLUM07PIB" localSheetId="3">#REF!</definedName>
    <definedName name="COLUM07PIB" localSheetId="7">#REF!</definedName>
    <definedName name="COLUM07PIB">#REF!</definedName>
    <definedName name="COLUM98PESOS" localSheetId="2">#REF!</definedName>
    <definedName name="COLUM98PESOS" localSheetId="6">#REF!</definedName>
    <definedName name="COLUM98PESOS" localSheetId="3">#REF!</definedName>
    <definedName name="COLUM98PESOS" localSheetId="7">#REF!</definedName>
    <definedName name="COLUM98PESOS">#REF!</definedName>
    <definedName name="COLUM98PIB" localSheetId="2">#REF!</definedName>
    <definedName name="COLUM98PIB" localSheetId="6">#REF!</definedName>
    <definedName name="COLUM98PIB" localSheetId="3">#REF!</definedName>
    <definedName name="COLUM98PIB" localSheetId="7">#REF!</definedName>
    <definedName name="COLUM98PIB">#REF!</definedName>
    <definedName name="COLUM99PESOS" localSheetId="2">#REF!</definedName>
    <definedName name="COLUM99PESOS" localSheetId="6">#REF!</definedName>
    <definedName name="COLUM99PESOS" localSheetId="3">#REF!</definedName>
    <definedName name="COLUM99PESOS" localSheetId="7">#REF!</definedName>
    <definedName name="COLUM99PESOS">#REF!</definedName>
    <definedName name="COLUM99PIB" localSheetId="2">#REF!</definedName>
    <definedName name="COLUM99PIB" localSheetId="6">#REF!</definedName>
    <definedName name="COLUM99PIB" localSheetId="3">#REF!</definedName>
    <definedName name="COLUM99PIB" localSheetId="7">#REF!</definedName>
    <definedName name="COLUM99PIB">#REF!</definedName>
    <definedName name="COMPOSICION_DEL_PRESUPUESTO_DE_RENTAS_DE_LA_NACION">'[12]proyecINGRESOS99 (det)'!$V$98:$AH$145</definedName>
    <definedName name="CONCENTRACIONESPROPIOS" hidden="1">{"empresa",#N/A,FALSE,"xEMPRESA"}</definedName>
    <definedName name="Confis" localSheetId="4">#REF!</definedName>
    <definedName name="Confis" localSheetId="8">#REF!</definedName>
    <definedName name="Confis" localSheetId="2">#REF!</definedName>
    <definedName name="Confis" localSheetId="6">#REF!</definedName>
    <definedName name="Confis" localSheetId="3">#REF!</definedName>
    <definedName name="Confis" localSheetId="7">#REF!</definedName>
    <definedName name="Confis">#REF!</definedName>
    <definedName name="CONSEJOMINISTROSI">#REF!</definedName>
    <definedName name="consol" localSheetId="4">#REF!</definedName>
    <definedName name="consol" localSheetId="8">#REF!</definedName>
    <definedName name="consol" localSheetId="2">#REF!</definedName>
    <definedName name="consol" localSheetId="6">#REF!</definedName>
    <definedName name="consol" localSheetId="3">#REF!</definedName>
    <definedName name="consol" localSheetId="7">#REF!</definedName>
    <definedName name="consol">#REF!</definedName>
    <definedName name="CONSOLIDADO">#REF!</definedName>
    <definedName name="CRBLO00_" localSheetId="4">#REF!</definedName>
    <definedName name="CRBLO00_" localSheetId="8">#REF!</definedName>
    <definedName name="CRBLO00_" localSheetId="2">#REF!</definedName>
    <definedName name="CRBLO00_" localSheetId="6">#REF!</definedName>
    <definedName name="CRBLO00_" localSheetId="3">#REF!</definedName>
    <definedName name="CRBLO00_" localSheetId="7">#REF!</definedName>
    <definedName name="CRBLO00_">#REF!</definedName>
    <definedName name="CRBLO93_" localSheetId="2">#REF!</definedName>
    <definedName name="CRBLO93_" localSheetId="6">#REF!</definedName>
    <definedName name="CRBLO93_" localSheetId="3">#REF!</definedName>
    <definedName name="CRBLO93_" localSheetId="7">#REF!</definedName>
    <definedName name="CRBLO93_">#REF!</definedName>
    <definedName name="CRBLO94_" localSheetId="2">#REF!</definedName>
    <definedName name="CRBLO94_" localSheetId="6">#REF!</definedName>
    <definedName name="CRBLO94_" localSheetId="3">#REF!</definedName>
    <definedName name="CRBLO94_" localSheetId="7">#REF!</definedName>
    <definedName name="CRBLO94_">#REF!</definedName>
    <definedName name="CRBLO95_" localSheetId="2">#REF!</definedName>
    <definedName name="CRBLO95_" localSheetId="6">#REF!</definedName>
    <definedName name="CRBLO95_" localSheetId="3">#REF!</definedName>
    <definedName name="CRBLO95_" localSheetId="7">#REF!</definedName>
    <definedName name="CRBLO95_">#REF!</definedName>
    <definedName name="CRBLO96_" localSheetId="2">#REF!</definedName>
    <definedName name="CRBLO96_" localSheetId="6">#REF!</definedName>
    <definedName name="CRBLO96_" localSheetId="3">#REF!</definedName>
    <definedName name="CRBLO96_" localSheetId="7">#REF!</definedName>
    <definedName name="CRBLO96_">#REF!</definedName>
    <definedName name="CRBLO97_" localSheetId="2">#REF!</definedName>
    <definedName name="CRBLO97_" localSheetId="6">#REF!</definedName>
    <definedName name="CRBLO97_" localSheetId="3">#REF!</definedName>
    <definedName name="CRBLO97_" localSheetId="7">#REF!</definedName>
    <definedName name="CRBLO97_">#REF!</definedName>
    <definedName name="CRBLO98_" localSheetId="2">#REF!</definedName>
    <definedName name="CRBLO98_" localSheetId="6">#REF!</definedName>
    <definedName name="CRBLO98_" localSheetId="3">#REF!</definedName>
    <definedName name="CRBLO98_" localSheetId="7">#REF!</definedName>
    <definedName name="CRBLO98_">#REF!</definedName>
    <definedName name="CRBLO99_" localSheetId="2">#REF!</definedName>
    <definedName name="CRBLO99_" localSheetId="6">#REF!</definedName>
    <definedName name="CRBLO99_" localSheetId="3">#REF!</definedName>
    <definedName name="CRBLO99_" localSheetId="7">#REF!</definedName>
    <definedName name="CRBLO99_">#REF!</definedName>
    <definedName name="CRCOMB00_" localSheetId="2">#REF!</definedName>
    <definedName name="CRCOMB00_" localSheetId="6">#REF!</definedName>
    <definedName name="CRCOMB00_" localSheetId="3">#REF!</definedName>
    <definedName name="CRCOMB00_" localSheetId="7">#REF!</definedName>
    <definedName name="CRCOMB00_">#REF!</definedName>
    <definedName name="CRCOMB93_" localSheetId="2">#REF!</definedName>
    <definedName name="CRCOMB93_" localSheetId="6">#REF!</definedName>
    <definedName name="CRCOMB93_" localSheetId="3">#REF!</definedName>
    <definedName name="CRCOMB93_" localSheetId="7">#REF!</definedName>
    <definedName name="CRCOMB93_">#REF!</definedName>
    <definedName name="CRCOMB94_" localSheetId="2">#REF!</definedName>
    <definedName name="CRCOMB94_" localSheetId="6">#REF!</definedName>
    <definedName name="CRCOMB94_" localSheetId="3">#REF!</definedName>
    <definedName name="CRCOMB94_" localSheetId="7">#REF!</definedName>
    <definedName name="CRCOMB94_">#REF!</definedName>
    <definedName name="CRCOMB95_" localSheetId="2">#REF!</definedName>
    <definedName name="CRCOMB95_" localSheetId="6">#REF!</definedName>
    <definedName name="CRCOMB95_" localSheetId="3">#REF!</definedName>
    <definedName name="CRCOMB95_" localSheetId="7">#REF!</definedName>
    <definedName name="CRCOMB95_">#REF!</definedName>
    <definedName name="CRCOMB96_" localSheetId="2">#REF!</definedName>
    <definedName name="CRCOMB96_" localSheetId="6">#REF!</definedName>
    <definedName name="CRCOMB96_" localSheetId="3">#REF!</definedName>
    <definedName name="CRCOMB96_" localSheetId="7">#REF!</definedName>
    <definedName name="CRCOMB96_">#REF!</definedName>
    <definedName name="CRCOMB97_" localSheetId="2">#REF!</definedName>
    <definedName name="CRCOMB97_" localSheetId="6">#REF!</definedName>
    <definedName name="CRCOMB97_" localSheetId="3">#REF!</definedName>
    <definedName name="CRCOMB97_" localSheetId="7">#REF!</definedName>
    <definedName name="CRCOMB97_">#REF!</definedName>
    <definedName name="CRCOMB98_" localSheetId="2">#REF!</definedName>
    <definedName name="CRCOMB98_" localSheetId="6">#REF!</definedName>
    <definedName name="CRCOMB98_" localSheetId="3">#REF!</definedName>
    <definedName name="CRCOMB98_" localSheetId="7">#REF!</definedName>
    <definedName name="CRCOMB98_">#REF!</definedName>
    <definedName name="CRCOMB99_" localSheetId="2">#REF!</definedName>
    <definedName name="CRCOMB99_" localSheetId="6">#REF!</definedName>
    <definedName name="CRCOMB99_" localSheetId="3">#REF!</definedName>
    <definedName name="CRCOMB99_" localSheetId="7">#REF!</definedName>
    <definedName name="CRCOMB99_">#REF!</definedName>
    <definedName name="CRDEM00_" localSheetId="2">#REF!</definedName>
    <definedName name="CRDEM00_" localSheetId="6">#REF!</definedName>
    <definedName name="CRDEM00_" localSheetId="3">#REF!</definedName>
    <definedName name="CRDEM00_" localSheetId="7">#REF!</definedName>
    <definedName name="CRDEM00_">#REF!</definedName>
    <definedName name="CRDEM93_" localSheetId="2">#REF!</definedName>
    <definedName name="CRDEM93_" localSheetId="6">#REF!</definedName>
    <definedName name="CRDEM93_" localSheetId="3">#REF!</definedName>
    <definedName name="CRDEM93_" localSheetId="7">#REF!</definedName>
    <definedName name="CRDEM93_">#REF!</definedName>
    <definedName name="CRDEM94_" localSheetId="2">#REF!</definedName>
    <definedName name="CRDEM94_" localSheetId="6">#REF!</definedName>
    <definedName name="CRDEM94_" localSheetId="3">#REF!</definedName>
    <definedName name="CRDEM94_" localSheetId="7">#REF!</definedName>
    <definedName name="CRDEM94_">#REF!</definedName>
    <definedName name="CRDEM95_" localSheetId="2">#REF!</definedName>
    <definedName name="CRDEM95_" localSheetId="6">#REF!</definedName>
    <definedName name="CRDEM95_" localSheetId="3">#REF!</definedName>
    <definedName name="CRDEM95_" localSheetId="7">#REF!</definedName>
    <definedName name="CRDEM95_">#REF!</definedName>
    <definedName name="CRDEM96_" localSheetId="2">#REF!</definedName>
    <definedName name="CRDEM96_" localSheetId="6">#REF!</definedName>
    <definedName name="CRDEM96_" localSheetId="3">#REF!</definedName>
    <definedName name="CRDEM96_" localSheetId="7">#REF!</definedName>
    <definedName name="CRDEM96_">#REF!</definedName>
    <definedName name="CRDEM97_" localSheetId="2">#REF!</definedName>
    <definedName name="CRDEM97_" localSheetId="6">#REF!</definedName>
    <definedName name="CRDEM97_" localSheetId="3">#REF!</definedName>
    <definedName name="CRDEM97_" localSheetId="7">#REF!</definedName>
    <definedName name="CRDEM97_">#REF!</definedName>
    <definedName name="CRDEM98_" localSheetId="2">#REF!</definedName>
    <definedName name="CRDEM98_" localSheetId="6">#REF!</definedName>
    <definedName name="CRDEM98_" localSheetId="3">#REF!</definedName>
    <definedName name="CRDEM98_" localSheetId="7">#REF!</definedName>
    <definedName name="CRDEM98_">#REF!</definedName>
    <definedName name="CRDEM99_" localSheetId="2">#REF!</definedName>
    <definedName name="CRDEM99_" localSheetId="6">#REF!</definedName>
    <definedName name="CRDEM99_" localSheetId="3">#REF!</definedName>
    <definedName name="CRDEM99_" localSheetId="7">#REF!</definedName>
    <definedName name="CRDEM99_">#REF!</definedName>
    <definedName name="CREUF00_" localSheetId="2">#REF!</definedName>
    <definedName name="CREUF00_" localSheetId="6">#REF!</definedName>
    <definedName name="CREUF00_" localSheetId="3">#REF!</definedName>
    <definedName name="CREUF00_" localSheetId="7">#REF!</definedName>
    <definedName name="CREUF00_">#REF!</definedName>
    <definedName name="CREUF93_" localSheetId="2">#REF!</definedName>
    <definedName name="CREUF93_" localSheetId="6">#REF!</definedName>
    <definedName name="CREUF93_" localSheetId="3">#REF!</definedName>
    <definedName name="CREUF93_" localSheetId="7">#REF!</definedName>
    <definedName name="CREUF93_">#REF!</definedName>
    <definedName name="CREUF94_" localSheetId="2">#REF!</definedName>
    <definedName name="CREUF94_" localSheetId="6">#REF!</definedName>
    <definedName name="CREUF94_" localSheetId="3">#REF!</definedName>
    <definedName name="CREUF94_" localSheetId="7">#REF!</definedName>
    <definedName name="CREUF94_">#REF!</definedName>
    <definedName name="CREUF95_" localSheetId="2">#REF!</definedName>
    <definedName name="CREUF95_" localSheetId="6">#REF!</definedName>
    <definedName name="CREUF95_" localSheetId="3">#REF!</definedName>
    <definedName name="CREUF95_" localSheetId="7">#REF!</definedName>
    <definedName name="CREUF95_">#REF!</definedName>
    <definedName name="CREUF96_" localSheetId="2">#REF!</definedName>
    <definedName name="CREUF96_" localSheetId="6">#REF!</definedName>
    <definedName name="CREUF96_" localSheetId="3">#REF!</definedName>
    <definedName name="CREUF96_" localSheetId="7">#REF!</definedName>
    <definedName name="CREUF96_">#REF!</definedName>
    <definedName name="CREUF97_" localSheetId="2">#REF!</definedName>
    <definedName name="CREUF97_" localSheetId="6">#REF!</definedName>
    <definedName name="CREUF97_" localSheetId="3">#REF!</definedName>
    <definedName name="CREUF97_" localSheetId="7">#REF!</definedName>
    <definedName name="CREUF97_">#REF!</definedName>
    <definedName name="CREUF98_" localSheetId="2">#REF!</definedName>
    <definedName name="CREUF98_" localSheetId="6">#REF!</definedName>
    <definedName name="CREUF98_" localSheetId="3">#REF!</definedName>
    <definedName name="CREUF98_" localSheetId="7">#REF!</definedName>
    <definedName name="CREUF98_">#REF!</definedName>
    <definedName name="CREUF99_" localSheetId="2">#REF!</definedName>
    <definedName name="CREUF99_" localSheetId="6">#REF!</definedName>
    <definedName name="CREUF99_" localSheetId="3">#REF!</definedName>
    <definedName name="CREUF99_" localSheetId="7">#REF!</definedName>
    <definedName name="CREUF99_">#REF!</definedName>
    <definedName name="cruce" localSheetId="2">#REF!</definedName>
    <definedName name="cruce" localSheetId="6">#REF!</definedName>
    <definedName name="cruce" localSheetId="3">#REF!</definedName>
    <definedName name="cruce" localSheetId="7">#REF!</definedName>
    <definedName name="cruce">#REF!</definedName>
    <definedName name="CRUCE2" localSheetId="2">#REF!</definedName>
    <definedName name="CRUCE2" localSheetId="6">#REF!</definedName>
    <definedName name="CRUCE2" localSheetId="3">#REF!</definedName>
    <definedName name="CRUCE2" localSheetId="7">#REF!</definedName>
    <definedName name="CRUCE2">#REF!</definedName>
    <definedName name="CRUCE3" localSheetId="2">#REF!</definedName>
    <definedName name="CRUCE3" localSheetId="6">#REF!</definedName>
    <definedName name="CRUCE3" localSheetId="3">#REF!</definedName>
    <definedName name="CRUCE3" localSheetId="7">#REF!</definedName>
    <definedName name="CRUCE3">#REF!</definedName>
    <definedName name="CUA" localSheetId="2">#REF!</definedName>
    <definedName name="CUA" localSheetId="6">#REF!</definedName>
    <definedName name="CUA" localSheetId="3">#REF!</definedName>
    <definedName name="CUA" localSheetId="7">#REF!</definedName>
    <definedName name="CUA">#REF!</definedName>
    <definedName name="CUA18A" localSheetId="4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 localSheetId="2">[9]APACDO!#REF!</definedName>
    <definedName name="Cua1a" localSheetId="6">[9]APACDO!#REF!</definedName>
    <definedName name="Cua1a" localSheetId="3">[9]APACDO!#REF!</definedName>
    <definedName name="Cua1a" localSheetId="7">[9]APACDO!#REF!</definedName>
    <definedName name="Cua1a">[9]APACDO!#REF!</definedName>
    <definedName name="Cuadro_2b1">[17]RESUOPE!$AE$150:$BB$224</definedName>
    <definedName name="Cuadro_de_Gasolina">'[18]MODELO DE GASOLINA'!$A$5</definedName>
    <definedName name="CUADRO_No._1" localSheetId="4">#REF!</definedName>
    <definedName name="CUADRO_No._1" localSheetId="8">#REF!</definedName>
    <definedName name="CUADRO_No._1" localSheetId="2">#REF!</definedName>
    <definedName name="CUADRO_No._1" localSheetId="6">#REF!</definedName>
    <definedName name="CUADRO_No._1" localSheetId="3">#REF!</definedName>
    <definedName name="CUADRO_No._1" localSheetId="7">#REF!</definedName>
    <definedName name="CUADRO_No._1">#REF!</definedName>
    <definedName name="CUADRO_No._10" localSheetId="4">#REF!</definedName>
    <definedName name="CUADRO_No._10" localSheetId="8">#REF!</definedName>
    <definedName name="CUADRO_No._10" localSheetId="2">#REF!</definedName>
    <definedName name="CUADRO_No._10" localSheetId="6">#REF!</definedName>
    <definedName name="CUADRO_No._10" localSheetId="3">#REF!</definedName>
    <definedName name="CUADRO_No._10" localSheetId="7">#REF!</definedName>
    <definedName name="CUADRO_No._10">#REF!</definedName>
    <definedName name="CUADRO_No._12" localSheetId="2">#REF!</definedName>
    <definedName name="CUADRO_No._12" localSheetId="6">#REF!</definedName>
    <definedName name="CUADRO_No._12" localSheetId="3">#REF!</definedName>
    <definedName name="CUADRO_No._12" localSheetId="7">#REF!</definedName>
    <definedName name="CUADRO_No._12">#REF!</definedName>
    <definedName name="CUADRO_No._13" localSheetId="2">#REF!</definedName>
    <definedName name="CUADRO_No._13" localSheetId="6">#REF!</definedName>
    <definedName name="CUADRO_No._13" localSheetId="3">#REF!</definedName>
    <definedName name="CUADRO_No._13" localSheetId="7">#REF!</definedName>
    <definedName name="CUADRO_No._13">#REF!</definedName>
    <definedName name="Cuadro_No._1a">[19]Hoja1!$B$3:$E$38</definedName>
    <definedName name="Cuadro_No._1b">[19]Hoja2!$L$3:$O$23</definedName>
    <definedName name="Cuadro_No._1C">[19]Hoja1!$B$50:$E$88</definedName>
    <definedName name="CUADRO_No._2" localSheetId="4">#REF!</definedName>
    <definedName name="CUADRO_No._2" localSheetId="8">#REF!</definedName>
    <definedName name="CUADRO_No._2" localSheetId="2">#REF!</definedName>
    <definedName name="CUADRO_No._2" localSheetId="6">#REF!</definedName>
    <definedName name="CUADRO_No._2" localSheetId="3">#REF!</definedName>
    <definedName name="CUADRO_No._2" localSheetId="7">#REF!</definedName>
    <definedName name="CUADRO_No._2">#REF!</definedName>
    <definedName name="CUADRO_No._3" localSheetId="4">#REF!</definedName>
    <definedName name="CUADRO_No._3" localSheetId="8">#REF!</definedName>
    <definedName name="CUADRO_No._3" localSheetId="2">#REF!</definedName>
    <definedName name="CUADRO_No._3" localSheetId="6">#REF!</definedName>
    <definedName name="CUADRO_No._3" localSheetId="3">#REF!</definedName>
    <definedName name="CUADRO_No._3" localSheetId="7">#REF!</definedName>
    <definedName name="CUADRO_No._3">#REF!</definedName>
    <definedName name="CUADRO_No._4" localSheetId="2">#REF!</definedName>
    <definedName name="CUADRO_No._4" localSheetId="6">#REF!</definedName>
    <definedName name="CUADRO_No._4" localSheetId="3">#REF!</definedName>
    <definedName name="CUADRO_No._4" localSheetId="7">#REF!</definedName>
    <definedName name="CUADRO_No._4">#REF!</definedName>
    <definedName name="CUADRO_No._5" localSheetId="2">#REF!</definedName>
    <definedName name="CUADRO_No._5" localSheetId="6">#REF!</definedName>
    <definedName name="CUADRO_No._5" localSheetId="3">#REF!</definedName>
    <definedName name="CUADRO_No._5" localSheetId="7">#REF!</definedName>
    <definedName name="CUADRO_No._5">#REF!</definedName>
    <definedName name="CUADRO_No._6" localSheetId="2">#REF!</definedName>
    <definedName name="CUADRO_No._6" localSheetId="6">#REF!</definedName>
    <definedName name="CUADRO_No._6" localSheetId="3">#REF!</definedName>
    <definedName name="CUADRO_No._6" localSheetId="7">#REF!</definedName>
    <definedName name="CUADRO_No._6">#REF!</definedName>
    <definedName name="CUADRO_No._6A" localSheetId="2">#REF!</definedName>
    <definedName name="CUADRO_No._6A" localSheetId="6">#REF!</definedName>
    <definedName name="CUADRO_No._6A" localSheetId="3">#REF!</definedName>
    <definedName name="CUADRO_No._6A" localSheetId="7">#REF!</definedName>
    <definedName name="CUADRO_No._6A">#REF!</definedName>
    <definedName name="CUADRO_No._7" localSheetId="2">#REF!</definedName>
    <definedName name="CUADRO_No._7" localSheetId="6">#REF!</definedName>
    <definedName name="CUADRO_No._7" localSheetId="3">#REF!</definedName>
    <definedName name="CUADRO_No._7" localSheetId="7">#REF!</definedName>
    <definedName name="CUADRO_No._7">#REF!</definedName>
    <definedName name="CUADRO_No._8" localSheetId="2">#REF!</definedName>
    <definedName name="CUADRO_No._8" localSheetId="6">#REF!</definedName>
    <definedName name="CUADRO_No._8" localSheetId="3">#REF!</definedName>
    <definedName name="CUADRO_No._8" localSheetId="7">#REF!</definedName>
    <definedName name="CUADRO_No._8">#REF!</definedName>
    <definedName name="CUADRO_No._9" localSheetId="2">#REF!</definedName>
    <definedName name="CUADRO_No._9" localSheetId="6">#REF!</definedName>
    <definedName name="CUADRO_No._9" localSheetId="3">#REF!</definedName>
    <definedName name="CUADRO_No._9" localSheetId="7">#REF!</definedName>
    <definedName name="CUADRO_No._9">#REF!</definedName>
    <definedName name="Cuadro_Transferencias">'[18]MODELO DE TRANSF.IMPUESTOS'!$A$4</definedName>
    <definedName name="Cuadro1" localSheetId="4">#REF!</definedName>
    <definedName name="Cuadro1" localSheetId="8">#REF!</definedName>
    <definedName name="Cuadro1" localSheetId="2">#REF!</definedName>
    <definedName name="Cuadro1" localSheetId="6">#REF!</definedName>
    <definedName name="Cuadro1" localSheetId="3">#REF!</definedName>
    <definedName name="Cuadro1" localSheetId="7">#REF!</definedName>
    <definedName name="Cuadro1">#REF!</definedName>
    <definedName name="Cuadro2" localSheetId="4">#REF!</definedName>
    <definedName name="Cuadro2" localSheetId="8">#REF!</definedName>
    <definedName name="Cuadro2" localSheetId="2">#REF!</definedName>
    <definedName name="Cuadro2" localSheetId="6">#REF!</definedName>
    <definedName name="Cuadro2" localSheetId="3">#REF!</definedName>
    <definedName name="Cuadro2" localSheetId="7">#REF!</definedName>
    <definedName name="Cuadro2">#REF!</definedName>
    <definedName name="Cuadro2b">[17]RESUOPE!$B$9:$AB$83</definedName>
    <definedName name="Cuadro3" localSheetId="4">#REF!</definedName>
    <definedName name="Cuadro3" localSheetId="8">#REF!</definedName>
    <definedName name="Cuadro3" localSheetId="2">#REF!</definedName>
    <definedName name="Cuadro3" localSheetId="6">#REF!</definedName>
    <definedName name="Cuadro3" localSheetId="3">#REF!</definedName>
    <definedName name="Cuadro3" localSheetId="7">#REF!</definedName>
    <definedName name="Cuadro3">#REF!</definedName>
    <definedName name="Cuadro4" localSheetId="4">#REF!</definedName>
    <definedName name="Cuadro4" localSheetId="8">#REF!</definedName>
    <definedName name="Cuadro4" localSheetId="2">#REF!</definedName>
    <definedName name="Cuadro4" localSheetId="6">#REF!</definedName>
    <definedName name="Cuadro4" localSheetId="3">#REF!</definedName>
    <definedName name="Cuadro4" localSheetId="7">#REF!</definedName>
    <definedName name="Cuadro4">#REF!</definedName>
    <definedName name="Cuadro5" localSheetId="4">#REF!</definedName>
    <definedName name="Cuadro5" localSheetId="8">#REF!</definedName>
    <definedName name="Cuadro5" localSheetId="2">#REF!</definedName>
    <definedName name="Cuadro5" localSheetId="6">#REF!</definedName>
    <definedName name="Cuadro5" localSheetId="3">#REF!</definedName>
    <definedName name="Cuadro5" localSheetId="7">#REF!</definedName>
    <definedName name="Cuadro5">#REF!</definedName>
    <definedName name="Cuadro6" localSheetId="2">#REF!</definedName>
    <definedName name="Cuadro6" localSheetId="6">#REF!</definedName>
    <definedName name="Cuadro6" localSheetId="3">#REF!</definedName>
    <definedName name="Cuadro6" localSheetId="7">#REF!</definedName>
    <definedName name="Cuadro6">#REF!</definedName>
    <definedName name="Cuadro7" localSheetId="2">#REF!</definedName>
    <definedName name="Cuadro7" localSheetId="6">#REF!</definedName>
    <definedName name="Cuadro7" localSheetId="3">#REF!</definedName>
    <definedName name="Cuadro7" localSheetId="7">#REF!</definedName>
    <definedName name="Cuadro7">#REF!</definedName>
    <definedName name="CUAINGRE" localSheetId="2">#REF!</definedName>
    <definedName name="CUAINGRE" localSheetId="6">#REF!</definedName>
    <definedName name="CUAINGRE" localSheetId="3">#REF!</definedName>
    <definedName name="CUAINGRE" localSheetId="7">#REF!</definedName>
    <definedName name="CUAINGRE">#REF!</definedName>
    <definedName name="Cwvu.ComparEneMar9697." localSheetId="4" hidden="1">'[20]Seguimiento CSF'!#REF!,'[20]Seguimiento CSF'!$A$30:$IV$34,'[20]Seguimiento CSF'!$A$104:$IV$104,'[20]Seguimiento CSF'!#REF!,'[20]Seguimiento CSF'!#REF!,'[20]Seguimiento CSF'!$A$124:$IV$125</definedName>
    <definedName name="Cwvu.ComparEneMar9697." localSheetId="8" hidden="1">'[20]Seguimiento CSF'!#REF!,'[20]Seguimiento CSF'!$A$30:$IV$34,'[20]Seguimiento CSF'!$A$104:$IV$104,'[20]Seguimiento CSF'!#REF!,'[20]Seguimiento CSF'!#REF!,'[20]Seguimiento CSF'!$A$124:$IV$125</definedName>
    <definedName name="Cwvu.ComparEneMar9697." localSheetId="2" hidden="1">'[20]Seguimiento CSF'!#REF!,'[20]Seguimiento CSF'!$A$30:$IV$34,'[20]Seguimiento CSF'!$A$104:$IV$104,'[20]Seguimiento CSF'!#REF!,'[20]Seguimiento CSF'!#REF!,'[20]Seguimiento CSF'!$A$124:$IV$125</definedName>
    <definedName name="Cwvu.ComparEneMar9697." localSheetId="6" hidden="1">'[20]Seguimiento CSF'!#REF!,'[20]Seguimiento CSF'!$A$30:$IV$34,'[20]Seguimiento CSF'!$A$104:$IV$104,'[20]Seguimiento CSF'!#REF!,'[20]Seguimiento CSF'!#REF!,'[20]Seguimiento CSF'!$A$124:$IV$125</definedName>
    <definedName name="Cwvu.ComparEneMar9697." localSheetId="3" hidden="1">'[20]Seguimiento CSF'!#REF!,'[20]Seguimiento CSF'!$30:$34,'[20]Seguimiento CSF'!$104:$104,'[20]Seguimiento CSF'!#REF!,'[20]Seguimiento CSF'!#REF!,'[20]Seguimiento CSF'!$124:$125</definedName>
    <definedName name="Cwvu.ComparEneMar9697." localSheetId="7" hidden="1">'[20]Seguimiento CSF'!#REF!,'[20]Seguimiento CSF'!$30:$34,'[20]Seguimiento CSF'!$104:$104,'[20]Seguimiento CSF'!#REF!,'[20]Seguimiento CSF'!#REF!,'[20]Seguimiento CSF'!$124:$125</definedName>
    <definedName name="Cwvu.ComparEneMar9697." hidden="1">'[20]Seguimiento CSF'!#REF!,'[20]Seguimiento CSF'!$A$30:$IV$34,'[20]Seguimiento CSF'!$A$104:$IV$104,'[20]Seguimiento CSF'!#REF!,'[20]Seguimiento CSF'!#REF!,'[20]Seguimiento CSF'!$A$124:$IV$125</definedName>
    <definedName name="Cwvu.EneFeb." localSheetId="4" hidden="1">'[20]Seguimiento CSF'!#REF!,'[20]Seguimiento CSF'!#REF!</definedName>
    <definedName name="Cwvu.EneFeb." localSheetId="8" hidden="1">'[20]Seguimiento CSF'!#REF!,'[20]Seguimiento CSF'!#REF!</definedName>
    <definedName name="Cwvu.EneFeb." localSheetId="2" hidden="1">'[20]Seguimiento CSF'!#REF!,'[20]Seguimiento CSF'!#REF!</definedName>
    <definedName name="Cwvu.EneFeb." localSheetId="6" hidden="1">'[20]Seguimiento CSF'!#REF!,'[20]Seguimiento CSF'!#REF!</definedName>
    <definedName name="Cwvu.EneFeb." localSheetId="3" hidden="1">'[20]Seguimiento CSF'!#REF!,'[20]Seguimiento CSF'!#REF!</definedName>
    <definedName name="Cwvu.EneFeb." localSheetId="7" hidden="1">'[20]Seguimiento CSF'!#REF!,'[20]Seguimiento CSF'!#REF!</definedName>
    <definedName name="Cwvu.EneFeb." hidden="1">'[20]Seguimiento CSF'!#REF!,'[20]Seguimiento CSF'!#REF!</definedName>
    <definedName name="Cwvu.EneMar." localSheetId="4" hidden="1">'[20]Seguimiento CSF'!#REF!,'[20]Seguimiento CSF'!$A$67:$IV$67,'[20]Seguimiento CSF'!#REF!,'[20]Seguimiento CSF'!#REF!</definedName>
    <definedName name="Cwvu.EneMar." localSheetId="8" hidden="1">'[20]Seguimiento CSF'!#REF!,'[20]Seguimiento CSF'!$A$67:$IV$67,'[20]Seguimiento CSF'!#REF!,'[20]Seguimiento CSF'!#REF!</definedName>
    <definedName name="Cwvu.EneMar." localSheetId="2" hidden="1">'[20]Seguimiento CSF'!#REF!,'[20]Seguimiento CSF'!$A$67:$IV$67,'[20]Seguimiento CSF'!#REF!,'[20]Seguimiento CSF'!#REF!</definedName>
    <definedName name="Cwvu.EneMar." localSheetId="6" hidden="1">'[20]Seguimiento CSF'!#REF!,'[20]Seguimiento CSF'!$A$67:$IV$67,'[20]Seguimiento CSF'!#REF!,'[20]Seguimiento CSF'!#REF!</definedName>
    <definedName name="Cwvu.EneMar." localSheetId="3" hidden="1">'[20]Seguimiento CSF'!#REF!,'[20]Seguimiento CSF'!$67:$67,'[20]Seguimiento CSF'!#REF!,'[20]Seguimiento CSF'!#REF!</definedName>
    <definedName name="Cwvu.EneMar." localSheetId="7" hidden="1">'[20]Seguimiento CSF'!#REF!,'[20]Seguimiento CSF'!$67:$67,'[20]Seguimiento CSF'!#REF!,'[20]Seguimiento CSF'!#REF!</definedName>
    <definedName name="Cwvu.EneMar." hidden="1">'[20]Seguimiento CSF'!#REF!,'[20]Seguimiento CSF'!$A$67:$IV$67,'[20]Seguimiento CSF'!#REF!,'[20]Seguimiento CSF'!#REF!</definedName>
    <definedName name="Cwvu.Formato._.Corto." localSheetId="4" hidden="1">'[20]Seguimiento CSF'!$A$11:$IV$12,'[20]Seguimiento CSF'!#REF!,'[20]Seguimiento CSF'!$A$45:$IV$46,'[20]Seguimiento CSF'!$A$48:$IV$57,'[20]Seguimiento CSF'!$A$61:$IV$63,'[20]Seguimiento CSF'!$A$65:$IV$66,'[20]Seguimiento CSF'!$A$72:$IV$82,'[20]Seguimiento CSF'!$A$89:$IV$92,'[20]Seguimiento CSF'!$A$114:$IV$116,'[20]Seguimiento CSF'!$A$118:$IV$122,'[20]Seguimiento CSF'!$A$129:$IV$132,'[20]Seguimiento CSF'!$A$134:$IV$135</definedName>
    <definedName name="Cwvu.Formato._.Corto." localSheetId="8" hidden="1">'[20]Seguimiento CSF'!$A$11:$IV$12,'[20]Seguimiento CSF'!#REF!,'[20]Seguimiento CSF'!$A$45:$IV$46,'[20]Seguimiento CSF'!$A$48:$IV$57,'[20]Seguimiento CSF'!$A$61:$IV$63,'[20]Seguimiento CSF'!$A$65:$IV$66,'[20]Seguimiento CSF'!$A$72:$IV$82,'[20]Seguimiento CSF'!$A$89:$IV$92,'[20]Seguimiento CSF'!$A$114:$IV$116,'[20]Seguimiento CSF'!$A$118:$IV$122,'[20]Seguimiento CSF'!$A$129:$IV$132,'[20]Seguimiento CSF'!$A$134:$IV$135</definedName>
    <definedName name="Cwvu.Formato._.Corto." localSheetId="2" hidden="1">'[20]Seguimiento CSF'!$A$11:$IV$12,'[20]Seguimiento CSF'!#REF!,'[20]Seguimiento CSF'!$A$45:$IV$46,'[20]Seguimiento CSF'!$A$48:$IV$57,'[20]Seguimiento CSF'!$A$61:$IV$63,'[20]Seguimiento CSF'!$A$65:$IV$66,'[20]Seguimiento CSF'!$A$72:$IV$82,'[20]Seguimiento CSF'!$A$89:$IV$92,'[20]Seguimiento CSF'!$A$114:$IV$116,'[20]Seguimiento CSF'!$A$118:$IV$122,'[20]Seguimiento CSF'!$A$129:$IV$132,'[20]Seguimiento CSF'!$A$134:$IV$135</definedName>
    <definedName name="Cwvu.Formato._.Corto." localSheetId="6" hidden="1">'[20]Seguimiento CSF'!$A$11:$IV$12,'[20]Seguimiento CSF'!#REF!,'[20]Seguimiento CSF'!$A$45:$IV$46,'[20]Seguimiento CSF'!$A$48:$IV$57,'[20]Seguimiento CSF'!$A$61:$IV$63,'[20]Seguimiento CSF'!$A$65:$IV$66,'[20]Seguimiento CSF'!$A$72:$IV$82,'[20]Seguimiento CSF'!$A$89:$IV$92,'[20]Seguimiento CSF'!$A$114:$IV$116,'[20]Seguimiento CSF'!$A$118:$IV$122,'[20]Seguimiento CSF'!$A$129:$IV$132,'[20]Seguimiento CSF'!$A$134:$IV$135</definedName>
    <definedName name="Cwvu.Formato._.Corto." localSheetId="3" hidden="1">'[20]Seguimiento CSF'!$11:$12,'[20]Seguimiento CSF'!#REF!,'[20]Seguimiento CSF'!$45:$46,'[20]Seguimiento CSF'!$48:$57,'[20]Seguimiento CSF'!$61:$63,'[20]Seguimiento CSF'!$65:$66,'[20]Seguimiento CSF'!$72:$82,'[20]Seguimiento CSF'!$89:$92,'[20]Seguimiento CSF'!$114:$116,'[20]Seguimiento CSF'!$118:$122,'[20]Seguimiento CSF'!$129:$132,'[20]Seguimiento CSF'!$134:$135</definedName>
    <definedName name="Cwvu.Formato._.Corto." localSheetId="7" hidden="1">'[20]Seguimiento CSF'!$11:$12,'[20]Seguimiento CSF'!#REF!,'[20]Seguimiento CSF'!$45:$46,'[20]Seguimiento CSF'!$48:$57,'[20]Seguimiento CSF'!$61:$63,'[20]Seguimiento CSF'!$65:$66,'[20]Seguimiento CSF'!$72:$82,'[20]Seguimiento CSF'!$89:$92,'[20]Seguimiento CSF'!$114:$116,'[20]Seguimiento CSF'!$118:$122,'[20]Seguimiento CSF'!$129:$132,'[20]Seguimiento CSF'!$134:$135</definedName>
    <definedName name="Cwvu.Formato._.Corto." hidden="1">'[20]Seguimiento CSF'!$A$11:$IV$12,'[20]Seguimiento CSF'!#REF!,'[20]Seguimiento CSF'!$A$45:$IV$46,'[20]Seguimiento CSF'!$A$48:$IV$57,'[20]Seguimiento CSF'!$A$61:$IV$63,'[20]Seguimiento CSF'!$A$65:$IV$66,'[20]Seguimiento CSF'!$A$72:$IV$82,'[20]Seguimiento CSF'!$A$89:$IV$92,'[20]Seguimiento CSF'!$A$114:$IV$116,'[20]Seguimiento CSF'!$A$118:$IV$122,'[20]Seguimiento CSF'!$A$129:$IV$132,'[20]Seguimiento CSF'!$A$134:$IV$135</definedName>
    <definedName name="Cwvu.Formato._.Total." localSheetId="4" hidden="1">'[20]Seguimiento CSF'!#REF!,'[20]Seguimiento CSF'!#REF!,'[20]Seguimiento CSF'!#REF!</definedName>
    <definedName name="Cwvu.Formato._.Total." localSheetId="8" hidden="1">'[20]Seguimiento CSF'!#REF!,'[20]Seguimiento CSF'!#REF!,'[20]Seguimiento CSF'!#REF!</definedName>
    <definedName name="Cwvu.Formato._.Total." localSheetId="2" hidden="1">'[20]Seguimiento CSF'!#REF!,'[20]Seguimiento CSF'!#REF!,'[20]Seguimiento CSF'!#REF!</definedName>
    <definedName name="Cwvu.Formato._.Total." localSheetId="6" hidden="1">'[20]Seguimiento CSF'!#REF!,'[20]Seguimiento CSF'!#REF!,'[20]Seguimiento CSF'!#REF!</definedName>
    <definedName name="Cwvu.Formato._.Total." localSheetId="3" hidden="1">'[20]Seguimiento CSF'!#REF!,'[20]Seguimiento CSF'!#REF!,'[20]Seguimiento CSF'!#REF!</definedName>
    <definedName name="Cwvu.Formato._.Total." localSheetId="7" hidden="1">'[20]Seguimiento CSF'!#REF!,'[20]Seguimiento CSF'!#REF!,'[20]Seguimiento CSF'!#REF!</definedName>
    <definedName name="Cwvu.Formato._.Total." hidden="1">'[20]Seguimiento CSF'!#REF!,'[20]Seguimiento CSF'!#REF!,'[20]Seguimiento CSF'!#REF!</definedName>
    <definedName name="d">'[21]Dolares ingresos'!$C$2:$U$48</definedName>
    <definedName name="DBALANCEFMI2" localSheetId="4">#REF!</definedName>
    <definedName name="DBALANCEFMI2" localSheetId="8">#REF!</definedName>
    <definedName name="DBALANCEFMI2" localSheetId="2">#REF!</definedName>
    <definedName name="DBALANCEFMI2" localSheetId="6">#REF!</definedName>
    <definedName name="DBALANCEFMI2" localSheetId="3">#REF!</definedName>
    <definedName name="DBALANCEFMI2" localSheetId="7">#REF!</definedName>
    <definedName name="DBALANCEFMI2">#REF!</definedName>
    <definedName name="debajo98" localSheetId="4">#REF!</definedName>
    <definedName name="debajo98" localSheetId="8">#REF!</definedName>
    <definedName name="debajo98" localSheetId="2">#REF!</definedName>
    <definedName name="debajo98" localSheetId="6">#REF!</definedName>
    <definedName name="debajo98" localSheetId="3">#REF!</definedName>
    <definedName name="debajo98" localSheetId="7">#REF!</definedName>
    <definedName name="debajo98">#REF!</definedName>
    <definedName name="DETALLE_" localSheetId="4">#REF!</definedName>
    <definedName name="DETALLE_" localSheetId="8">#REF!</definedName>
    <definedName name="DETALLE_" localSheetId="2">#REF!</definedName>
    <definedName name="DETALLE_" localSheetId="6">#REF!</definedName>
    <definedName name="DETALLE_" localSheetId="3">#REF!</definedName>
    <definedName name="DETALLE_" localSheetId="7">#REF!</definedName>
    <definedName name="DETALLE_">#REF!</definedName>
    <definedName name="DETALLE_DE_LA_COMPOSICION_DEL_PRESUPUESTO_DE_RENTAS_DE_LA_NACION">[12]proyecINGRESOS99!$A$1:$I$97</definedName>
    <definedName name="DETALLE1996" localSheetId="4">#REF!</definedName>
    <definedName name="DETALLE1996" localSheetId="8">#REF!</definedName>
    <definedName name="DETALLE1996" localSheetId="2">#REF!</definedName>
    <definedName name="DETALLE1996" localSheetId="6">#REF!</definedName>
    <definedName name="DETALLE1996" localSheetId="3">#REF!</definedName>
    <definedName name="DETALLE1996" localSheetId="7">#REF!</definedName>
    <definedName name="DETALLE1996">#REF!</definedName>
    <definedName name="DETALLE1997" localSheetId="4">#REF!</definedName>
    <definedName name="DETALLE1997" localSheetId="8">#REF!</definedName>
    <definedName name="DETALLE1997" localSheetId="2">#REF!</definedName>
    <definedName name="DETALLE1997" localSheetId="6">#REF!</definedName>
    <definedName name="DETALLE1997" localSheetId="3">#REF!</definedName>
    <definedName name="DETALLE1997" localSheetId="7">#REF!</definedName>
    <definedName name="DETALLE1997">#REF!</definedName>
    <definedName name="DETALLING" localSheetId="4">#REF!</definedName>
    <definedName name="DETALLING" localSheetId="8">#REF!</definedName>
    <definedName name="DETALLING" localSheetId="2">#REF!</definedName>
    <definedName name="DETALLING" localSheetId="6">#REF!</definedName>
    <definedName name="DETALLING" localSheetId="3">#REF!</definedName>
    <definedName name="DETALLING" localSheetId="7">#REF!</definedName>
    <definedName name="DETALLING">#REF!</definedName>
    <definedName name="deuda" localSheetId="2">#REF!</definedName>
    <definedName name="deuda" localSheetId="6">#REF!</definedName>
    <definedName name="deuda" localSheetId="3">#REF!</definedName>
    <definedName name="deuda" localSheetId="7">#REF!</definedName>
    <definedName name="deuda">#REF!</definedName>
    <definedName name="DEUDA_FLOTANTE_1990_1998" localSheetId="2">#REF!</definedName>
    <definedName name="DEUDA_FLOTANTE_1990_1998" localSheetId="6">#REF!</definedName>
    <definedName name="DEUDA_FLOTANTE_1990_1998" localSheetId="3">#REF!</definedName>
    <definedName name="DEUDA_FLOTANTE_1990_1998" localSheetId="7">#REF!</definedName>
    <definedName name="DEUDA_FLOTANTE_1990_1998">#REF!</definedName>
    <definedName name="Dic">[13]BCol!$AA$3</definedName>
    <definedName name="DIFERCOLUM00" localSheetId="4">#REF!</definedName>
    <definedName name="DIFERCOLUM00" localSheetId="8">#REF!</definedName>
    <definedName name="DIFERCOLUM00" localSheetId="2">#REF!</definedName>
    <definedName name="DIFERCOLUM00" localSheetId="6">#REF!</definedName>
    <definedName name="DIFERCOLUM00" localSheetId="3">#REF!</definedName>
    <definedName name="DIFERCOLUM00" localSheetId="7">#REF!</definedName>
    <definedName name="DIFERCOLUM00">#REF!</definedName>
    <definedName name="DIFERCOLUM01" localSheetId="4">#REF!</definedName>
    <definedName name="DIFERCOLUM01" localSheetId="8">#REF!</definedName>
    <definedName name="DIFERCOLUM01" localSheetId="2">#REF!</definedName>
    <definedName name="DIFERCOLUM01" localSheetId="6">#REF!</definedName>
    <definedName name="DIFERCOLUM01" localSheetId="3">#REF!</definedName>
    <definedName name="DIFERCOLUM01" localSheetId="7">#REF!</definedName>
    <definedName name="DIFERCOLUM01">#REF!</definedName>
    <definedName name="DIFERCOLUM02" localSheetId="4">#REF!</definedName>
    <definedName name="DIFERCOLUM02" localSheetId="8">#REF!</definedName>
    <definedName name="DIFERCOLUM02" localSheetId="2">#REF!</definedName>
    <definedName name="DIFERCOLUM02" localSheetId="6">#REF!</definedName>
    <definedName name="DIFERCOLUM02" localSheetId="3">#REF!</definedName>
    <definedName name="DIFERCOLUM02" localSheetId="7">#REF!</definedName>
    <definedName name="DIFERCOLUM02">#REF!</definedName>
    <definedName name="DIFERCOLUM99" localSheetId="2">#REF!</definedName>
    <definedName name="DIFERCOLUM99" localSheetId="6">#REF!</definedName>
    <definedName name="DIFERCOLUM99" localSheetId="3">#REF!</definedName>
    <definedName name="DIFERCOLUM99" localSheetId="7">#REF!</definedName>
    <definedName name="DIFERCOLUM99">#REF!</definedName>
    <definedName name="DOLARES">#REF!</definedName>
    <definedName name="dos" localSheetId="2">#REF!</definedName>
    <definedName name="dos" localSheetId="6">#REF!</definedName>
    <definedName name="dos" localSheetId="3">#REF!</definedName>
    <definedName name="dos" localSheetId="7">#REF!</definedName>
    <definedName name="dos">#REF!</definedName>
    <definedName name="ECOPETROLCRECIM" localSheetId="2">#REF!</definedName>
    <definedName name="ECOPETROLCRECIM" localSheetId="6">#REF!</definedName>
    <definedName name="ECOPETROLCRECIM" localSheetId="3">#REF!</definedName>
    <definedName name="ECOPETROLCRECIM" localSheetId="7">#REF!</definedName>
    <definedName name="ECOPETROLCRECIM">#REF!</definedName>
    <definedName name="ECOPETROLPESOS" localSheetId="2">#REF!</definedName>
    <definedName name="ECOPETROLPESOS" localSheetId="6">#REF!</definedName>
    <definedName name="ECOPETROLPESOS" localSheetId="3">#REF!</definedName>
    <definedName name="ECOPETROLPESOS" localSheetId="7">#REF!</definedName>
    <definedName name="ECOPETROLPESOS">#REF!</definedName>
    <definedName name="ECOPETROLPIB" localSheetId="2">#REF!</definedName>
    <definedName name="ECOPETROLPIB" localSheetId="6">#REF!</definedName>
    <definedName name="ECOPETROLPIB" localSheetId="3">#REF!</definedName>
    <definedName name="ECOPETROLPIB" localSheetId="7">#REF!</definedName>
    <definedName name="ECOPETROLPIB">#REF!</definedName>
    <definedName name="EE" hidden="1">{#N/A,#N/A,FALSE,"informes"}</definedName>
    <definedName name="EGRAFICOS1" localSheetId="2">#REF!</definedName>
    <definedName name="EGRAFICOS1" localSheetId="6">#REF!</definedName>
    <definedName name="EGRAFICOS1" localSheetId="3">#REF!</definedName>
    <definedName name="EGRAFICOS1" localSheetId="7">#REF!</definedName>
    <definedName name="EGRAFICOS1">#REF!</definedName>
    <definedName name="EGRAFICOS2" localSheetId="2">#REF!</definedName>
    <definedName name="EGRAFICOS2" localSheetId="6">#REF!</definedName>
    <definedName name="EGRAFICOS2" localSheetId="3">#REF!</definedName>
    <definedName name="EGRAFICOS2" localSheetId="7">#REF!</definedName>
    <definedName name="EGRAFICOS2">#REF!</definedName>
    <definedName name="EGRAFICOS3" localSheetId="2">#REF!</definedName>
    <definedName name="EGRAFICOS3" localSheetId="6">#REF!</definedName>
    <definedName name="EGRAFICOS3" localSheetId="3">#REF!</definedName>
    <definedName name="EGRAFICOS3" localSheetId="7">#REF!</definedName>
    <definedName name="EGRAFICOS3">#REF!</definedName>
    <definedName name="ejcprp" localSheetId="2">[14]GASTOS!#REF!</definedName>
    <definedName name="ejcprp" localSheetId="6">[14]GASTOS!#REF!</definedName>
    <definedName name="ejcprp" localSheetId="3">[14]GASTOS!#REF!</definedName>
    <definedName name="ejcprp" localSheetId="7">[14]GASTOS!#REF!</definedName>
    <definedName name="ejcprp">[14]GASTOS!#REF!</definedName>
    <definedName name="eje" localSheetId="2">[14]GASTOS!#REF!</definedName>
    <definedName name="eje" localSheetId="6">[14]GASTOS!#REF!</definedName>
    <definedName name="eje" localSheetId="3">[14]GASTOS!#REF!</definedName>
    <definedName name="eje" localSheetId="7">[14]GASTOS!#REF!</definedName>
    <definedName name="eje">[14]GASTOS!#REF!</definedName>
    <definedName name="ELASTICIDAD_RECAUDO_IVA" localSheetId="4">#REF!</definedName>
    <definedName name="ELASTICIDAD_RECAUDO_IVA" localSheetId="8">#REF!</definedName>
    <definedName name="ELASTICIDAD_RECAUDO_IVA" localSheetId="2">#REF!</definedName>
    <definedName name="ELASTICIDAD_RECAUDO_IVA" localSheetId="6">#REF!</definedName>
    <definedName name="ELASTICIDAD_RECAUDO_IVA" localSheetId="3">#REF!</definedName>
    <definedName name="ELASTICIDAD_RECAUDO_IVA" localSheetId="7">#REF!</definedName>
    <definedName name="ELASTICIDAD_RECAUDO_IVA">#REF!</definedName>
    <definedName name="ELECTRICOCRECIM" localSheetId="4">#REF!</definedName>
    <definedName name="ELECTRICOCRECIM" localSheetId="8">#REF!</definedName>
    <definedName name="ELECTRICOCRECIM" localSheetId="2">#REF!</definedName>
    <definedName name="ELECTRICOCRECIM" localSheetId="6">#REF!</definedName>
    <definedName name="ELECTRICOCRECIM" localSheetId="3">#REF!</definedName>
    <definedName name="ELECTRICOCRECIM" localSheetId="7">#REF!</definedName>
    <definedName name="ELECTRICOCRECIM">#REF!</definedName>
    <definedName name="ELECTRICOPESOS" localSheetId="2">#REF!</definedName>
    <definedName name="ELECTRICOPESOS" localSheetId="6">#REF!</definedName>
    <definedName name="ELECTRICOPESOS" localSheetId="3">#REF!</definedName>
    <definedName name="ELECTRICOPESOS" localSheetId="7">#REF!</definedName>
    <definedName name="ELECTRICOPESOS">#REF!</definedName>
    <definedName name="ELECTRICOPIB" localSheetId="2">#REF!</definedName>
    <definedName name="ELECTRICOPIB" localSheetId="6">#REF!</definedName>
    <definedName name="ELECTRICOPIB" localSheetId="3">#REF!</definedName>
    <definedName name="ELECTRICOPIB" localSheetId="7">#REF!</definedName>
    <definedName name="ELECTRICOPIB">#REF!</definedName>
    <definedName name="empalme" localSheetId="2">#REF!</definedName>
    <definedName name="empalme" localSheetId="6">#REF!</definedName>
    <definedName name="empalme" localSheetId="3">#REF!</definedName>
    <definedName name="empalme" localSheetId="7">#REF!</definedName>
    <definedName name="empalme">#REF!</definedName>
    <definedName name="emppln" localSheetId="2">#REF!</definedName>
    <definedName name="emppln" localSheetId="6">#REF!</definedName>
    <definedName name="emppln" localSheetId="3">#REF!</definedName>
    <definedName name="emppln" localSheetId="7">#REF!</definedName>
    <definedName name="emppln">#REF!</definedName>
    <definedName name="encima98" localSheetId="2">#REF!</definedName>
    <definedName name="encima98" localSheetId="6">#REF!</definedName>
    <definedName name="encima98" localSheetId="3">#REF!</definedName>
    <definedName name="encima98" localSheetId="7">#REF!</definedName>
    <definedName name="encima98">#REF!</definedName>
    <definedName name="Ene">[13]BCol!$P$3</definedName>
    <definedName name="ENEROP" localSheetId="4">#REF!</definedName>
    <definedName name="ENEROP" localSheetId="8">#REF!</definedName>
    <definedName name="ENEROP" localSheetId="2">#REF!</definedName>
    <definedName name="ENEROP" localSheetId="6">#REF!</definedName>
    <definedName name="ENEROP" localSheetId="3">#REF!</definedName>
    <definedName name="ENEROP" localSheetId="7">#REF!</definedName>
    <definedName name="ENEROP">#REF!</definedName>
    <definedName name="ENERORN" localSheetId="4">#REF!</definedName>
    <definedName name="ENERORN" localSheetId="8">#REF!</definedName>
    <definedName name="ENERORN" localSheetId="2">#REF!</definedName>
    <definedName name="ENERORN" localSheetId="6">#REF!</definedName>
    <definedName name="ENERORN" localSheetId="3">#REF!</definedName>
    <definedName name="ENERORN" localSheetId="7">#REF!</definedName>
    <definedName name="ENERORN">#REF!</definedName>
    <definedName name="ENERORP" localSheetId="4">#REF!</definedName>
    <definedName name="ENERORP" localSheetId="8">#REF!</definedName>
    <definedName name="ENERORP" localSheetId="2">#REF!</definedName>
    <definedName name="ENERORP" localSheetId="6">#REF!</definedName>
    <definedName name="ENERORP" localSheetId="3">#REF!</definedName>
    <definedName name="ENERORP" localSheetId="7">#REF!</definedName>
    <definedName name="ENERORP">#REF!</definedName>
    <definedName name="ESCENARIO__0" localSheetId="2">#REF!</definedName>
    <definedName name="ESCENARIO__0" localSheetId="6">#REF!</definedName>
    <definedName name="ESCENARIO__0" localSheetId="3">#REF!</definedName>
    <definedName name="ESCENARIO__0" localSheetId="7">#REF!</definedName>
    <definedName name="ESCENARIO__0">#REF!</definedName>
    <definedName name="ESCENARIO__1" localSheetId="2">#REF!</definedName>
    <definedName name="ESCENARIO__1" localSheetId="6">#REF!</definedName>
    <definedName name="ESCENARIO__1" localSheetId="3">#REF!</definedName>
    <definedName name="ESCENARIO__1" localSheetId="7">#REF!</definedName>
    <definedName name="ESCENARIO__1">#REF!</definedName>
    <definedName name="ESCENARIO_1__Ajustado" localSheetId="2">#REF!</definedName>
    <definedName name="ESCENARIO_1__Ajustado" localSheetId="6">#REF!</definedName>
    <definedName name="ESCENARIO_1__Ajustado" localSheetId="3">#REF!</definedName>
    <definedName name="ESCENARIO_1__Ajustado" localSheetId="7">#REF!</definedName>
    <definedName name="ESCENARIO_1__Ajustado">#REF!</definedName>
    <definedName name="ESCENARIO_2" localSheetId="2">#REF!</definedName>
    <definedName name="ESCENARIO_2" localSheetId="6">#REF!</definedName>
    <definedName name="ESCENARIO_2" localSheetId="3">#REF!</definedName>
    <definedName name="ESCENARIO_2" localSheetId="7">#REF!</definedName>
    <definedName name="ESCENARIO_2">#REF!</definedName>
    <definedName name="ESCENARIO_3" localSheetId="2">#REF!</definedName>
    <definedName name="ESCENARIO_3" localSheetId="6">#REF!</definedName>
    <definedName name="ESCENARIO_3" localSheetId="3">#REF!</definedName>
    <definedName name="ESCENARIO_3" localSheetId="7">#REF!</definedName>
    <definedName name="ESCENARIO_3">#REF!</definedName>
    <definedName name="ESCENARIO_NUEVO" localSheetId="2">#REF!</definedName>
    <definedName name="ESCENARIO_NUEVO" localSheetId="6">#REF!</definedName>
    <definedName name="ESCENARIO_NUEVO" localSheetId="3">#REF!</definedName>
    <definedName name="ESCENARIO_NUEVO" localSheetId="7">#REF!</definedName>
    <definedName name="ESCENARIO_NUEVO">#REF!</definedName>
    <definedName name="estimaciones" localSheetId="2">#REF!</definedName>
    <definedName name="estimaciones" localSheetId="6">#REF!</definedName>
    <definedName name="estimaciones" localSheetId="3">#REF!</definedName>
    <definedName name="estimaciones" localSheetId="7">#REF!</definedName>
    <definedName name="estimacione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s" hidden="1">{"epma",#N/A,FALSE,"EPMA"}</definedName>
    <definedName name="Feb">[13]BCol!$Q$3</definedName>
    <definedName name="FEBRERON" localSheetId="2">[22]VIGN!#REF!</definedName>
    <definedName name="FEBRERON" localSheetId="6">[22]VIGN!#REF!</definedName>
    <definedName name="FEBRERON" localSheetId="3">[22]VIGN!#REF!</definedName>
    <definedName name="FEBRERON" localSheetId="7">[22]VIGN!#REF!</definedName>
    <definedName name="FEBRERON">[22]VIGN!#REF!</definedName>
    <definedName name="FEBREROP" localSheetId="4">#REF!</definedName>
    <definedName name="FEBREROP" localSheetId="8">#REF!</definedName>
    <definedName name="FEBREROP" localSheetId="2">#REF!</definedName>
    <definedName name="FEBREROP" localSheetId="6">#REF!</definedName>
    <definedName name="FEBREROP" localSheetId="3">#REF!</definedName>
    <definedName name="FEBREROP" localSheetId="7">#REF!</definedName>
    <definedName name="FEBREROP">#REF!</definedName>
    <definedName name="FEBRERORN" localSheetId="4">#REF!</definedName>
    <definedName name="FEBRERORN" localSheetId="8">#REF!</definedName>
    <definedName name="FEBRERORN" localSheetId="2">#REF!</definedName>
    <definedName name="FEBRERORN" localSheetId="6">#REF!</definedName>
    <definedName name="FEBRERORN" localSheetId="3">#REF!</definedName>
    <definedName name="FEBRERORN" localSheetId="7">#REF!</definedName>
    <definedName name="FEBRERORN">#REF!</definedName>
    <definedName name="FEBRERORP" localSheetId="4">#REF!</definedName>
    <definedName name="FEBRERORP" localSheetId="8">#REF!</definedName>
    <definedName name="FEBRERORP" localSheetId="2">#REF!</definedName>
    <definedName name="FEBRERORP" localSheetId="6">#REF!</definedName>
    <definedName name="FEBRERORP" localSheetId="3">#REF!</definedName>
    <definedName name="FEBRERORP" localSheetId="7">#REF!</definedName>
    <definedName name="FEBRERORP">#REF!</definedName>
    <definedName name="FFPPT" localSheetId="2">#REF!</definedName>
    <definedName name="FFPPT" localSheetId="6">#REF!</definedName>
    <definedName name="FFPPT" localSheetId="3">#REF!</definedName>
    <definedName name="FFPPT" localSheetId="7">#REF!</definedName>
    <definedName name="FFPPT">#REF!</definedName>
    <definedName name="FHKJBEARNKBW" hidden="1">{"INGRESOS DOLARES",#N/A,FALSE,"informes"}</definedName>
    <definedName name="fkjrthnk3t" hidden="1">{"PAGOS DOLARES",#N/A,FALSE,"informes"}</definedName>
    <definedName name="fmdñklje" hidden="1">{#N/A,#N/A,FALSE,"informes"}</definedName>
    <definedName name="FNCCRECIM" localSheetId="2">#REF!</definedName>
    <definedName name="FNCCRECIM" localSheetId="6">#REF!</definedName>
    <definedName name="FNCCRECIM" localSheetId="3">#REF!</definedName>
    <definedName name="FNCCRECIM" localSheetId="7">#REF!</definedName>
    <definedName name="FNCCRECIM">#REF!</definedName>
    <definedName name="FNCPESOS" localSheetId="2">#REF!</definedName>
    <definedName name="FNCPESOS" localSheetId="6">#REF!</definedName>
    <definedName name="FNCPESOS" localSheetId="3">#REF!</definedName>
    <definedName name="FNCPESOS" localSheetId="7">#REF!</definedName>
    <definedName name="FNCPESOS">#REF!</definedName>
    <definedName name="FNCPIB" localSheetId="2">#REF!</definedName>
    <definedName name="FNCPIB" localSheetId="6">#REF!</definedName>
    <definedName name="FNCPIB" localSheetId="3">#REF!</definedName>
    <definedName name="FNCPIB" localSheetId="7">#REF!</definedName>
    <definedName name="FNCPIB">#REF!</definedName>
    <definedName name="FONPET2000" localSheetId="2">#REF!</definedName>
    <definedName name="FONPET2000" localSheetId="6">#REF!</definedName>
    <definedName name="FONPET2000" localSheetId="3">#REF!</definedName>
    <definedName name="FONPET2000" localSheetId="7">#REF!</definedName>
    <definedName name="FONPET2000">#REF!</definedName>
    <definedName name="FONPET2001" localSheetId="2">#REF!</definedName>
    <definedName name="FONPET2001" localSheetId="6">#REF!</definedName>
    <definedName name="FONPET2001" localSheetId="3">#REF!</definedName>
    <definedName name="FONPET2001" localSheetId="7">#REF!</definedName>
    <definedName name="FONPET2001">#REF!</definedName>
    <definedName name="FONPET2002" localSheetId="2">#REF!</definedName>
    <definedName name="FONPET2002" localSheetId="6">#REF!</definedName>
    <definedName name="FONPET2002" localSheetId="3">#REF!</definedName>
    <definedName name="FONPET2002" localSheetId="7">#REF!</definedName>
    <definedName name="FONPET2002">#REF!</definedName>
    <definedName name="FONPET2003" localSheetId="2">#REF!</definedName>
    <definedName name="FONPET2003" localSheetId="6">#REF!</definedName>
    <definedName name="FONPET2003" localSheetId="3">#REF!</definedName>
    <definedName name="FONPET2003" localSheetId="7">#REF!</definedName>
    <definedName name="FONPET2003">#REF!</definedName>
    <definedName name="FONPET2004" localSheetId="2">#REF!</definedName>
    <definedName name="FONPET2004" localSheetId="6">#REF!</definedName>
    <definedName name="FONPET2004" localSheetId="3">#REF!</definedName>
    <definedName name="FONPET2004" localSheetId="7">#REF!</definedName>
    <definedName name="FONPET2004">#REF!</definedName>
    <definedName name="FONPET2005" localSheetId="2">#REF!</definedName>
    <definedName name="FONPET2005" localSheetId="6">#REF!</definedName>
    <definedName name="FONPET2005" localSheetId="3">#REF!</definedName>
    <definedName name="FONPET2005" localSheetId="7">#REF!</definedName>
    <definedName name="FONPET2005">#REF!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hidden="1">{"empresa",#N/A,FALSE,"xEMPRESA"}</definedName>
    <definedName name="ftolegal" localSheetId="4">#REF!</definedName>
    <definedName name="ftolegal" localSheetId="8">#REF!</definedName>
    <definedName name="ftolegal" localSheetId="2">#REF!</definedName>
    <definedName name="ftolegal" localSheetId="6">#REF!</definedName>
    <definedName name="ftolegal" localSheetId="3">#REF!</definedName>
    <definedName name="ftolegal" localSheetId="7">#REF!</definedName>
    <definedName name="ftolegal">#REF!</definedName>
    <definedName name="fun" localSheetId="4">[14]GASTOS!#REF!</definedName>
    <definedName name="fun" localSheetId="8">[14]GASTOS!#REF!</definedName>
    <definedName name="fun" localSheetId="2">[14]GASTOS!#REF!</definedName>
    <definedName name="fun" localSheetId="6">[14]GASTOS!#REF!</definedName>
    <definedName name="fun" localSheetId="3">[14]GASTOS!#REF!</definedName>
    <definedName name="fun" localSheetId="7">[14]GASTOS!#REF!</definedName>
    <definedName name="fun">[14]GASTOS!#REF!</definedName>
    <definedName name="futnac" localSheetId="2">[14]GASTOS!#REF!</definedName>
    <definedName name="futnac" localSheetId="6">[14]GASTOS!#REF!</definedName>
    <definedName name="futnac" localSheetId="3">[14]GASTOS!#REF!</definedName>
    <definedName name="futnac" localSheetId="7">[14]GASTOS!#REF!</definedName>
    <definedName name="futnac">[14]GASTOS!#REF!</definedName>
    <definedName name="futprp" localSheetId="2">[14]GASTOS!#REF!</definedName>
    <definedName name="futprp" localSheetId="6">[14]GASTOS!#REF!</definedName>
    <definedName name="futprp" localSheetId="3">[14]GASTOS!#REF!</definedName>
    <definedName name="futprp" localSheetId="7">[14]GASTOS!#REF!</definedName>
    <definedName name="futprp">[14]GASTOS!#REF!</definedName>
    <definedName name="GASOLINA_REGULAR">'[23]MODELO DE GASOLINA'!$A$8:$P$25</definedName>
    <definedName name="gasrep" localSheetId="4">#REF!</definedName>
    <definedName name="gasrep" localSheetId="8">#REF!</definedName>
    <definedName name="gasrep" localSheetId="2">#REF!</definedName>
    <definedName name="gasrep" localSheetId="6">#REF!</definedName>
    <definedName name="gasrep" localSheetId="3">#REF!</definedName>
    <definedName name="gasrep" localSheetId="7">#REF!</definedName>
    <definedName name="gasrep">#REF!</definedName>
    <definedName name="Gastos_generales" localSheetId="4">#REF!</definedName>
    <definedName name="Gastos_generales" localSheetId="8">#REF!</definedName>
    <definedName name="Gastos_generales" localSheetId="2">#REF!</definedName>
    <definedName name="Gastos_generales" localSheetId="6">#REF!</definedName>
    <definedName name="Gastos_generales" localSheetId="3">#REF!</definedName>
    <definedName name="Gastos_generales" localSheetId="7">#REF!</definedName>
    <definedName name="Gastos_generales">#REF!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IERNOCRECIM" localSheetId="4">#REF!</definedName>
    <definedName name="GOBIERNOCRECIM" localSheetId="8">#REF!</definedName>
    <definedName name="GOBIERNOCRECIM" localSheetId="2">#REF!</definedName>
    <definedName name="GOBIERNOCRECIM" localSheetId="6">#REF!</definedName>
    <definedName name="GOBIERNOCRECIM" localSheetId="3">#REF!</definedName>
    <definedName name="GOBIERNOCRECIM" localSheetId="7">#REF!</definedName>
    <definedName name="GOBIERNOCRECIM">#REF!</definedName>
    <definedName name="GOBIERNOPESOS" localSheetId="2">#REF!</definedName>
    <definedName name="GOBIERNOPESOS" localSheetId="6">#REF!</definedName>
    <definedName name="GOBIERNOPESOS" localSheetId="3">#REF!</definedName>
    <definedName name="GOBIERNOPESOS" localSheetId="7">#REF!</definedName>
    <definedName name="GOBIERNOPESOS">#REF!</definedName>
    <definedName name="GOBIERNOPIB" localSheetId="2">#REF!</definedName>
    <definedName name="GOBIERNOPIB" localSheetId="6">#REF!</definedName>
    <definedName name="GOBIERNOPIB" localSheetId="3">#REF!</definedName>
    <definedName name="GOBIERNOPIB" localSheetId="7">#REF!</definedName>
    <definedName name="GOBIERNOPIB">#REF!</definedName>
    <definedName name="_xlnm.Recorder">#REF!</definedName>
    <definedName name="GREFORMASRESUM1" localSheetId="2">#REF!</definedName>
    <definedName name="GREFORMASRESUM1" localSheetId="6">#REF!</definedName>
    <definedName name="GREFORMASRESUM1" localSheetId="3">#REF!</definedName>
    <definedName name="GREFORMASRESUM1" localSheetId="7">#REF!</definedName>
    <definedName name="GREFORMASRESUM1">#REF!</definedName>
    <definedName name="GREFORMASRESUM2" localSheetId="2">#REF!</definedName>
    <definedName name="GREFORMASRESUM2" localSheetId="6">#REF!</definedName>
    <definedName name="GREFORMASRESUM2" localSheetId="3">#REF!</definedName>
    <definedName name="GREFORMASRESUM2" localSheetId="7">#REF!</definedName>
    <definedName name="GREFORMASRESUM2">#REF!</definedName>
    <definedName name="GREFORMASRESUM3" localSheetId="2">#REF!</definedName>
    <definedName name="GREFORMASRESUM3" localSheetId="6">#REF!</definedName>
    <definedName name="GREFORMASRESUM3" localSheetId="3">#REF!</definedName>
    <definedName name="GREFORMASRESUM3" localSheetId="7">#REF!</definedName>
    <definedName name="GREFORMASRESUM3">#REF!</definedName>
    <definedName name="gyirxsryyjry" hidden="1">{"INGRESOS DOLARES",#N/A,FALSE,"informes"}</definedName>
    <definedName name="h" hidden="1">{#N/A,#N/A,FALSE,"informes"}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j">#REF!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rext" localSheetId="2">#REF!</definedName>
    <definedName name="horext" localSheetId="6">#REF!</definedName>
    <definedName name="horext" localSheetId="3">#REF!</definedName>
    <definedName name="horext" localSheetId="7">#REF!</definedName>
    <definedName name="horext">#REF!</definedName>
    <definedName name="I" localSheetId="2">#REF!</definedName>
    <definedName name="I" localSheetId="6">#REF!</definedName>
    <definedName name="I" localSheetId="3">#REF!</definedName>
    <definedName name="I" localSheetId="7">#REF!</definedName>
    <definedName name="I">#REF!</definedName>
    <definedName name="imprimir.oswa" hidden="1">{"epma",#N/A,FALSE,"EPMA"}</definedName>
    <definedName name="IN00_" localSheetId="2">#REF!</definedName>
    <definedName name="IN00_" localSheetId="6">#REF!</definedName>
    <definedName name="IN00_" localSheetId="3">#REF!</definedName>
    <definedName name="IN00_" localSheetId="7">#REF!</definedName>
    <definedName name="IN00_">#REF!</definedName>
    <definedName name="IN93_" localSheetId="2">#REF!</definedName>
    <definedName name="IN93_" localSheetId="6">#REF!</definedName>
    <definedName name="IN93_" localSheetId="3">#REF!</definedName>
    <definedName name="IN93_" localSheetId="7">#REF!</definedName>
    <definedName name="IN93_">#REF!</definedName>
    <definedName name="IN94_" localSheetId="2">#REF!</definedName>
    <definedName name="IN94_" localSheetId="6">#REF!</definedName>
    <definedName name="IN94_" localSheetId="3">#REF!</definedName>
    <definedName name="IN94_" localSheetId="7">#REF!</definedName>
    <definedName name="IN94_">#REF!</definedName>
    <definedName name="IN95_" localSheetId="2">#REF!</definedName>
    <definedName name="IN95_" localSheetId="6">#REF!</definedName>
    <definedName name="IN95_" localSheetId="3">#REF!</definedName>
    <definedName name="IN95_" localSheetId="7">#REF!</definedName>
    <definedName name="IN95_">#REF!</definedName>
    <definedName name="IN96_" localSheetId="2">#REF!</definedName>
    <definedName name="IN96_" localSheetId="6">#REF!</definedName>
    <definedName name="IN96_" localSheetId="3">#REF!</definedName>
    <definedName name="IN96_" localSheetId="7">#REF!</definedName>
    <definedName name="IN96_">#REF!</definedName>
    <definedName name="IN97_" localSheetId="2">#REF!</definedName>
    <definedName name="IN97_" localSheetId="6">#REF!</definedName>
    <definedName name="IN97_" localSheetId="3">#REF!</definedName>
    <definedName name="IN97_" localSheetId="7">#REF!</definedName>
    <definedName name="IN97_">#REF!</definedName>
    <definedName name="IN98_" localSheetId="2">#REF!</definedName>
    <definedName name="IN98_" localSheetId="6">#REF!</definedName>
    <definedName name="IN98_" localSheetId="3">#REF!</definedName>
    <definedName name="IN98_" localSheetId="7">#REF!</definedName>
    <definedName name="IN98_">#REF!</definedName>
    <definedName name="IN99_" localSheetId="2">#REF!</definedName>
    <definedName name="IN99_" localSheetId="6">#REF!</definedName>
    <definedName name="IN99_" localSheetId="3">#REF!</definedName>
    <definedName name="IN99_" localSheetId="7">#REF!</definedName>
    <definedName name="IN99_">#REF!</definedName>
    <definedName name="INCGG00_" localSheetId="2">#REF!</definedName>
    <definedName name="INCGG00_" localSheetId="6">#REF!</definedName>
    <definedName name="INCGG00_" localSheetId="3">#REF!</definedName>
    <definedName name="INCGG00_" localSheetId="7">#REF!</definedName>
    <definedName name="INCGG00_">#REF!</definedName>
    <definedName name="INCGG93_" localSheetId="2">#REF!</definedName>
    <definedName name="INCGG93_" localSheetId="6">#REF!</definedName>
    <definedName name="INCGG93_" localSheetId="3">#REF!</definedName>
    <definedName name="INCGG93_" localSheetId="7">#REF!</definedName>
    <definedName name="INCGG93_">#REF!</definedName>
    <definedName name="INCGG94_" localSheetId="2">#REF!</definedName>
    <definedName name="INCGG94_" localSheetId="6">#REF!</definedName>
    <definedName name="INCGG94_" localSheetId="3">#REF!</definedName>
    <definedName name="INCGG94_" localSheetId="7">#REF!</definedName>
    <definedName name="INCGG94_">#REF!</definedName>
    <definedName name="INCGG95_" localSheetId="2">#REF!</definedName>
    <definedName name="INCGG95_" localSheetId="6">#REF!</definedName>
    <definedName name="INCGG95_" localSheetId="3">#REF!</definedName>
    <definedName name="INCGG95_" localSheetId="7">#REF!</definedName>
    <definedName name="INCGG95_">#REF!</definedName>
    <definedName name="INCGG96_" localSheetId="2">#REF!</definedName>
    <definedName name="INCGG96_" localSheetId="6">#REF!</definedName>
    <definedName name="INCGG96_" localSheetId="3">#REF!</definedName>
    <definedName name="INCGG96_" localSheetId="7">#REF!</definedName>
    <definedName name="INCGG96_">#REF!</definedName>
    <definedName name="INCGG97_" localSheetId="2">#REF!</definedName>
    <definedName name="INCGG97_" localSheetId="6">#REF!</definedName>
    <definedName name="INCGG97_" localSheetId="3">#REF!</definedName>
    <definedName name="INCGG97_" localSheetId="7">#REF!</definedName>
    <definedName name="INCGG97_">#REF!</definedName>
    <definedName name="INCGG98_" localSheetId="2">#REF!</definedName>
    <definedName name="INCGG98_" localSheetId="6">#REF!</definedName>
    <definedName name="INCGG98_" localSheetId="3">#REF!</definedName>
    <definedName name="INCGG98_" localSheetId="7">#REF!</definedName>
    <definedName name="INCGG98_">#REF!</definedName>
    <definedName name="INCGG99_" localSheetId="2">#REF!</definedName>
    <definedName name="INCGG99_" localSheetId="6">#REF!</definedName>
    <definedName name="INCGG99_" localSheetId="3">#REF!</definedName>
    <definedName name="INCGG99_" localSheetId="7">#REF!</definedName>
    <definedName name="INCGG99_">#REF!</definedName>
    <definedName name="INCSP00_" localSheetId="2">#REF!</definedName>
    <definedName name="INCSP00_" localSheetId="6">#REF!</definedName>
    <definedName name="INCSP00_" localSheetId="3">#REF!</definedName>
    <definedName name="INCSP00_" localSheetId="7">#REF!</definedName>
    <definedName name="INCSP00_">#REF!</definedName>
    <definedName name="INCSP93_" localSheetId="2">#REF!</definedName>
    <definedName name="INCSP93_" localSheetId="6">#REF!</definedName>
    <definedName name="INCSP93_" localSheetId="3">#REF!</definedName>
    <definedName name="INCSP93_" localSheetId="7">#REF!</definedName>
    <definedName name="INCSP93_">#REF!</definedName>
    <definedName name="INCSP94_" localSheetId="2">#REF!</definedName>
    <definedName name="INCSP94_" localSheetId="6">#REF!</definedName>
    <definedName name="INCSP94_" localSheetId="3">#REF!</definedName>
    <definedName name="INCSP94_" localSheetId="7">#REF!</definedName>
    <definedName name="INCSP94_">#REF!</definedName>
    <definedName name="INCSP95_" localSheetId="2">#REF!</definedName>
    <definedName name="INCSP95_" localSheetId="6">#REF!</definedName>
    <definedName name="INCSP95_" localSheetId="3">#REF!</definedName>
    <definedName name="INCSP95_" localSheetId="7">#REF!</definedName>
    <definedName name="INCSP95_">#REF!</definedName>
    <definedName name="INCSP96_" localSheetId="2">#REF!</definedName>
    <definedName name="INCSP96_" localSheetId="6">#REF!</definedName>
    <definedName name="INCSP96_" localSheetId="3">#REF!</definedName>
    <definedName name="INCSP96_" localSheetId="7">#REF!</definedName>
    <definedName name="INCSP96_">#REF!</definedName>
    <definedName name="INCSP97_" localSheetId="2">#REF!</definedName>
    <definedName name="INCSP97_" localSheetId="6">#REF!</definedName>
    <definedName name="INCSP97_" localSheetId="3">#REF!</definedName>
    <definedName name="INCSP97_" localSheetId="7">#REF!</definedName>
    <definedName name="INCSP97_">#REF!</definedName>
    <definedName name="INCSP98_" localSheetId="2">#REF!</definedName>
    <definedName name="INCSP98_" localSheetId="6">#REF!</definedName>
    <definedName name="INCSP98_" localSheetId="3">#REF!</definedName>
    <definedName name="INCSP98_" localSheetId="7">#REF!</definedName>
    <definedName name="INCSP98_">#REF!</definedName>
    <definedName name="INCSP99_" localSheetId="2">#REF!</definedName>
    <definedName name="INCSP99_" localSheetId="6">#REF!</definedName>
    <definedName name="INCSP99_" localSheetId="3">#REF!</definedName>
    <definedName name="INCSP99_" localSheetId="7">#REF!</definedName>
    <definedName name="INCSP99_">#REF!</definedName>
    <definedName name="INCTRAN00_" localSheetId="2">#REF!</definedName>
    <definedName name="INCTRAN00_" localSheetId="6">#REF!</definedName>
    <definedName name="INCTRAN00_" localSheetId="3">#REF!</definedName>
    <definedName name="INCTRAN00_" localSheetId="7">#REF!</definedName>
    <definedName name="INCTRAN00_">#REF!</definedName>
    <definedName name="INCTRAN93_" localSheetId="2">#REF!</definedName>
    <definedName name="INCTRAN93_" localSheetId="6">#REF!</definedName>
    <definedName name="INCTRAN93_" localSheetId="3">#REF!</definedName>
    <definedName name="INCTRAN93_" localSheetId="7">#REF!</definedName>
    <definedName name="INCTRAN93_">#REF!</definedName>
    <definedName name="INCTRAN94_" localSheetId="2">#REF!</definedName>
    <definedName name="INCTRAN94_" localSheetId="6">#REF!</definedName>
    <definedName name="INCTRAN94_" localSheetId="3">#REF!</definedName>
    <definedName name="INCTRAN94_" localSheetId="7">#REF!</definedName>
    <definedName name="INCTRAN94_">#REF!</definedName>
    <definedName name="INCTRAN95_" localSheetId="2">#REF!</definedName>
    <definedName name="INCTRAN95_" localSheetId="6">#REF!</definedName>
    <definedName name="INCTRAN95_" localSheetId="3">#REF!</definedName>
    <definedName name="INCTRAN95_" localSheetId="7">#REF!</definedName>
    <definedName name="INCTRAN95_">#REF!</definedName>
    <definedName name="INCTRAN96_" localSheetId="2">#REF!</definedName>
    <definedName name="INCTRAN96_" localSheetId="6">#REF!</definedName>
    <definedName name="INCTRAN96_" localSheetId="3">#REF!</definedName>
    <definedName name="INCTRAN96_" localSheetId="7">#REF!</definedName>
    <definedName name="INCTRAN96_">#REF!</definedName>
    <definedName name="INCTRAN97_" localSheetId="2">#REF!</definedName>
    <definedName name="INCTRAN97_" localSheetId="6">#REF!</definedName>
    <definedName name="INCTRAN97_" localSheetId="3">#REF!</definedName>
    <definedName name="INCTRAN97_" localSheetId="7">#REF!</definedName>
    <definedName name="INCTRAN97_">#REF!</definedName>
    <definedName name="INCTRAN98_" localSheetId="2">#REF!</definedName>
    <definedName name="INCTRAN98_" localSheetId="6">#REF!</definedName>
    <definedName name="INCTRAN98_" localSheetId="3">#REF!</definedName>
    <definedName name="INCTRAN98_" localSheetId="7">#REF!</definedName>
    <definedName name="INCTRAN98_">#REF!</definedName>
    <definedName name="INCTRAN99_" localSheetId="2">#REF!</definedName>
    <definedName name="INCTRAN99_" localSheetId="6">#REF!</definedName>
    <definedName name="INCTRAN99_" localSheetId="3">#REF!</definedName>
    <definedName name="INCTRAN99_" localSheetId="7">#REF!</definedName>
    <definedName name="INCTRAN99_">#REF!</definedName>
    <definedName name="ingapr" localSheetId="2">#REF!</definedName>
    <definedName name="ingapr" localSheetId="6">#REF!</definedName>
    <definedName name="ingapr" localSheetId="3">#REF!</definedName>
    <definedName name="ingapr" localSheetId="7">#REF!</definedName>
    <definedName name="ingapr">#REF!</definedName>
    <definedName name="ingbas" localSheetId="2">#REF!</definedName>
    <definedName name="ingbas" localSheetId="6">#REF!</definedName>
    <definedName name="ingbas" localSheetId="3">#REF!</definedName>
    <definedName name="ingbas" localSheetId="7">#REF!</definedName>
    <definedName name="ingbas">#REF!</definedName>
    <definedName name="ingest" localSheetId="2">#REF!</definedName>
    <definedName name="ingest" localSheetId="6">#REF!</definedName>
    <definedName name="ingest" localSheetId="3">#REF!</definedName>
    <definedName name="ingest" localSheetId="7">#REF!</definedName>
    <definedName name="ingest">#REF!</definedName>
    <definedName name="ingprg" localSheetId="2">#REF!</definedName>
    <definedName name="ingprg" localSheetId="6">#REF!</definedName>
    <definedName name="ingprg" localSheetId="3">#REF!</definedName>
    <definedName name="ingprg" localSheetId="7">#REF!</definedName>
    <definedName name="ingprg">#REF!</definedName>
    <definedName name="ingresos" localSheetId="2">#REF!</definedName>
    <definedName name="ingresos" localSheetId="6">#REF!</definedName>
    <definedName name="ingresos" localSheetId="3">#REF!</definedName>
    <definedName name="ingresos" localSheetId="7">#REF!</definedName>
    <definedName name="ingresos">#REF!</definedName>
    <definedName name="INGRESOS_DE_LA_NACION__1996_REAL__1997_ESTIMACION_Y_1998_PROYECCION" localSheetId="2">#REF!</definedName>
    <definedName name="INGRESOS_DE_LA_NACION__1996_REAL__1997_ESTIMACION_Y_1998_PROYECCION" localSheetId="6">#REF!</definedName>
    <definedName name="INGRESOS_DE_LA_NACION__1996_REAL__1997_ESTIMACION_Y_1998_PROYECCION" localSheetId="3">#REF!</definedName>
    <definedName name="INGRESOS_DE_LA_NACION__1996_REAL__1997_ESTIMACION_Y_1998_PROYECCION" localSheetId="7">#REF!</definedName>
    <definedName name="INGRESOS_DE_LA_NACION__1996_REAL__1997_ESTIMACION_Y_1998_PROYECCION">#REF!</definedName>
    <definedName name="ingresos97" localSheetId="2">#REF!</definedName>
    <definedName name="ingresos97" localSheetId="6">#REF!</definedName>
    <definedName name="ingresos97" localSheetId="3">#REF!</definedName>
    <definedName name="ingresos97" localSheetId="7">#REF!</definedName>
    <definedName name="ingresos97">#REF!</definedName>
    <definedName name="ingsol" localSheetId="2">#REF!</definedName>
    <definedName name="ingsol" localSheetId="6">#REF!</definedName>
    <definedName name="ingsol" localSheetId="3">#REF!</definedName>
    <definedName name="ingsol" localSheetId="7">#REF!</definedName>
    <definedName name="ingsol">#REF!</definedName>
    <definedName name="INTYCOM00_">[24]SUPUESTOS!$O$70</definedName>
    <definedName name="INTYCOM94_">[24]SUPUESTOS!$I$70</definedName>
    <definedName name="INTYCOM95_">[24]SUPUESTOS!$J$70</definedName>
    <definedName name="INTYCOM96_">[24]SUPUESTOS!$K$70</definedName>
    <definedName name="INTYCOM97_">[24]SUPUESTOS!$L$70</definedName>
    <definedName name="INTYCOM98_">[24]SUPUESTOS!$M$70</definedName>
    <definedName name="INTYCOM99_">[24]SUPUESTOS!$N$70</definedName>
    <definedName name="inversion9899">#REF!</definedName>
    <definedName name="ivm" localSheetId="4">#REF!</definedName>
    <definedName name="ivm" localSheetId="8">#REF!</definedName>
    <definedName name="ivm" localSheetId="2">#REF!</definedName>
    <definedName name="ivm" localSheetId="6">#REF!</definedName>
    <definedName name="ivm" localSheetId="3">#REF!</definedName>
    <definedName name="ivm" localSheetId="7">#REF!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kxhklxr7yikyxrjkr" hidden="1">{"PAGOS DOLARES",#N/A,FALSE,"informes"}</definedName>
    <definedName name="jreszjz" hidden="1">{#N/A,#N/A,FALSE,"informes"}</definedName>
    <definedName name="jrxsyktuod" hidden="1">{#N/A,#N/A,FALSE,"informes"}</definedName>
    <definedName name="Jul">[13]BCol!$V$3</definedName>
    <definedName name="Jun">[13]BCol!$U$3</definedName>
    <definedName name="k.snkm" hidden="1">{"PAGOS DOLARES",#N/A,FALSE,"informes"}</definedName>
    <definedName name="KBALANCEVSFMI" localSheetId="4">#REF!</definedName>
    <definedName name="KBALANCEVSFMI" localSheetId="8">#REF!</definedName>
    <definedName name="KBALANCEVSFMI" localSheetId="2">#REF!</definedName>
    <definedName name="KBALANCEVSFMI" localSheetId="6">#REF!</definedName>
    <definedName name="KBALANCEVSFMI" localSheetId="3">#REF!</definedName>
    <definedName name="KBALANCEVSFMI" localSheetId="7">#REF!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ryxskrxkl" hidden="1">{#N/A,#N/A,FALSE,"informes"}</definedName>
    <definedName name="liqui" localSheetId="4">#REF!</definedName>
    <definedName name="liqui" localSheetId="8">#REF!</definedName>
    <definedName name="liqui" localSheetId="2">#REF!</definedName>
    <definedName name="liqui" localSheetId="6">#REF!</definedName>
    <definedName name="liqui" localSheetId="3">#REF!</definedName>
    <definedName name="liqui" localSheetId="7">#REF!</definedName>
    <definedName name="liqui">#REF!</definedName>
    <definedName name="liquidacion97" localSheetId="4">'[25]LIQUI-TRANSF'!#REF!</definedName>
    <definedName name="liquidacion97" localSheetId="8">'[25]LIQUI-TRANSF'!#REF!</definedName>
    <definedName name="liquidacion97" localSheetId="2">'[25]LIQUI-TRANSF'!#REF!</definedName>
    <definedName name="liquidacion97" localSheetId="6">'[25]LIQUI-TRANSF'!#REF!</definedName>
    <definedName name="liquidacion97" localSheetId="3">'[25]LIQUI-TRANSF'!#REF!</definedName>
    <definedName name="liquidacion97" localSheetId="7">'[25]LIQUI-TRANSF'!#REF!</definedName>
    <definedName name="liquidacion97">'[25]LIQUI-TRANSF'!#REF!</definedName>
    <definedName name="lkrjslkndalñkvnkea" hidden="1">{"INGRESOS DOLARES",#N/A,FALSE,"informes"}</definedName>
    <definedName name="LPORTADASECTOR" localSheetId="4">#REF!</definedName>
    <definedName name="LPORTADASECTOR" localSheetId="8">#REF!</definedName>
    <definedName name="LPORTADASECTOR" localSheetId="2">#REF!</definedName>
    <definedName name="LPORTADASECTOR" localSheetId="6">#REF!</definedName>
    <definedName name="LPORTADASECTOR" localSheetId="3">#REF!</definedName>
    <definedName name="LPORTADASECTOR" localSheetId="7">#REF!</definedName>
    <definedName name="LPORTADASECTOR">#REF!</definedName>
    <definedName name="M">[26]Datos!$F$34</definedName>
    <definedName name="MA" localSheetId="2">[9]APACDO!#REF!</definedName>
    <definedName name="MA" localSheetId="6">[9]APACDO!#REF!</definedName>
    <definedName name="MA" localSheetId="3">[9]APACDO!#REF!</definedName>
    <definedName name="MA" localSheetId="7">[9]APACDO!#REF!</definedName>
    <definedName name="MA">[9]APACDO!#REF!</definedName>
    <definedName name="Mar">[13]BCol!$R$3</definedName>
    <definedName name="MARZON" localSheetId="2">[22]VIGN!#REF!</definedName>
    <definedName name="MARZON" localSheetId="6">[22]VIGN!#REF!</definedName>
    <definedName name="MARZON" localSheetId="3">[22]VIGN!#REF!</definedName>
    <definedName name="MARZON" localSheetId="7">[22]VIGN!#REF!</definedName>
    <definedName name="MARZON">[22]VIGN!#REF!</definedName>
    <definedName name="MARZOP" localSheetId="4">#REF!</definedName>
    <definedName name="MARZOP" localSheetId="8">#REF!</definedName>
    <definedName name="MARZOP" localSheetId="2">#REF!</definedName>
    <definedName name="MARZOP" localSheetId="6">#REF!</definedName>
    <definedName name="MARZOP" localSheetId="3">#REF!</definedName>
    <definedName name="MARZOP" localSheetId="7">#REF!</definedName>
    <definedName name="MARZOP">#REF!</definedName>
    <definedName name="MARZORN" localSheetId="4">#REF!</definedName>
    <definedName name="MARZORN" localSheetId="8">#REF!</definedName>
    <definedName name="MARZORN" localSheetId="2">#REF!</definedName>
    <definedName name="MARZORN" localSheetId="6">#REF!</definedName>
    <definedName name="MARZORN" localSheetId="3">#REF!</definedName>
    <definedName name="MARZORN" localSheetId="7">#REF!</definedName>
    <definedName name="MARZORN">#REF!</definedName>
    <definedName name="MARZORP" localSheetId="4">#REF!</definedName>
    <definedName name="MARZORP" localSheetId="8">#REF!</definedName>
    <definedName name="MARZORP" localSheetId="2">#REF!</definedName>
    <definedName name="MARZORP" localSheetId="6">#REF!</definedName>
    <definedName name="MARZORP" localSheetId="3">#REF!</definedName>
    <definedName name="MARZORP" localSheetId="7">#REF!</definedName>
    <definedName name="MARZORP">#REF!</definedName>
    <definedName name="May">[13]BCol!$T$3</definedName>
    <definedName name="MENUIMP">[1]ENTRADA!#REF!</definedName>
    <definedName name="METROCRECIM" localSheetId="4">#REF!</definedName>
    <definedName name="METROCRECIM" localSheetId="8">#REF!</definedName>
    <definedName name="METROCRECIM" localSheetId="2">#REF!</definedName>
    <definedName name="METROCRECIM" localSheetId="6">#REF!</definedName>
    <definedName name="METROCRECIM" localSheetId="3">#REF!</definedName>
    <definedName name="METROCRECIM" localSheetId="7">#REF!</definedName>
    <definedName name="METROCRECIM">#REF!</definedName>
    <definedName name="METROPESOS" localSheetId="4">#REF!</definedName>
    <definedName name="METROPESOS" localSheetId="8">#REF!</definedName>
    <definedName name="METROPESOS" localSheetId="2">#REF!</definedName>
    <definedName name="METROPESOS" localSheetId="6">#REF!</definedName>
    <definedName name="METROPESOS" localSheetId="3">#REF!</definedName>
    <definedName name="METROPESOS" localSheetId="7">#REF!</definedName>
    <definedName name="METROPESOS">#REF!</definedName>
    <definedName name="METROPIB" localSheetId="4">#REF!</definedName>
    <definedName name="METROPIB" localSheetId="8">#REF!</definedName>
    <definedName name="METROPIB" localSheetId="2">#REF!</definedName>
    <definedName name="METROPIB" localSheetId="6">#REF!</definedName>
    <definedName name="METROPIB" localSheetId="3">#REF!</definedName>
    <definedName name="METROPIB" localSheetId="7">#REF!</definedName>
    <definedName name="METROPIB">#REF!</definedName>
    <definedName name="MILITARES" localSheetId="2">#REF!</definedName>
    <definedName name="MILITARES" localSheetId="6">#REF!</definedName>
    <definedName name="MILITARES" localSheetId="3">#REF!</definedName>
    <definedName name="MILITARES" localSheetId="7">#REF!</definedName>
    <definedName name="MILITARES">#REF!</definedName>
    <definedName name="MINISTRO" localSheetId="2">'[27]CUA1-3'!#REF!</definedName>
    <definedName name="MINISTRO" localSheetId="6">'[27]CUA1-3'!#REF!</definedName>
    <definedName name="MINISTRO" localSheetId="3">'[27]CUA1-3'!#REF!</definedName>
    <definedName name="MINISTRO" localSheetId="7">'[27]CUA1-3'!#REF!</definedName>
    <definedName name="MINISTRO">'[27]CUA1-3'!#REF!</definedName>
    <definedName name="NACION" localSheetId="4">#REF!</definedName>
    <definedName name="NACION" localSheetId="8">#REF!</definedName>
    <definedName name="NACION" localSheetId="2">#REF!</definedName>
    <definedName name="NACION" localSheetId="6">#REF!</definedName>
    <definedName name="NACION" localSheetId="3">#REF!</definedName>
    <definedName name="NACION" localSheetId="7">#REF!</definedName>
    <definedName name="NACION">#REF!</definedName>
    <definedName name="nfoajañañldlfdkfkfgkfggjgjgj" hidden="1">{"PAGOS DOLARES",#N/A,FALSE,"informes"}</definedName>
    <definedName name="nivel" localSheetId="4">#REF!</definedName>
    <definedName name="nivel" localSheetId="8">#REF!</definedName>
    <definedName name="nivel" localSheetId="2">#REF!</definedName>
    <definedName name="nivel" localSheetId="6">#REF!</definedName>
    <definedName name="nivel" localSheetId="3">#REF!</definedName>
    <definedName name="nivel" localSheetId="7">#REF!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INCLUIDCRECIM" localSheetId="4">#REF!</definedName>
    <definedName name="NOINCLUIDCRECIM" localSheetId="8">#REF!</definedName>
    <definedName name="NOINCLUIDCRECIM" localSheetId="2">#REF!</definedName>
    <definedName name="NOINCLUIDCRECIM" localSheetId="6">#REF!</definedName>
    <definedName name="NOINCLUIDCRECIM" localSheetId="3">#REF!</definedName>
    <definedName name="NOINCLUIDCRECIM" localSheetId="7">#REF!</definedName>
    <definedName name="NOINCLUIDCRECIM">#REF!</definedName>
    <definedName name="NOINCLUIPESOS" localSheetId="2">#REF!</definedName>
    <definedName name="NOINCLUIPESOS" localSheetId="6">#REF!</definedName>
    <definedName name="NOINCLUIPESOS" localSheetId="3">#REF!</definedName>
    <definedName name="NOINCLUIPESOS" localSheetId="7">#REF!</definedName>
    <definedName name="NOINCLUIPESOS">#REF!</definedName>
    <definedName name="nomniv" localSheetId="2">#REF!</definedName>
    <definedName name="nomniv" localSheetId="6">#REF!</definedName>
    <definedName name="nomniv" localSheetId="3">#REF!</definedName>
    <definedName name="nomniv" localSheetId="7">#REF!</definedName>
    <definedName name="nomniv">#REF!</definedName>
    <definedName name="noñkrmjeamnmtlnmkbvnsr" hidden="1">{#N/A,#N/A,FALSE,"informes"}</definedName>
    <definedName name="Nov">[13]BCol!$Z$3</definedName>
    <definedName name="NOVDEUDAFLOTANTE" localSheetId="4">#REF!</definedName>
    <definedName name="NOVDEUDAFLOTANTE" localSheetId="8">#REF!</definedName>
    <definedName name="NOVDEUDAFLOTANTE" localSheetId="2">#REF!</definedName>
    <definedName name="NOVDEUDAFLOTANTE" localSheetId="6">#REF!</definedName>
    <definedName name="NOVDEUDAFLOTANTE" localSheetId="3">#REF!</definedName>
    <definedName name="NOVDEUDAFLOTANTE" localSheetId="7">#REF!</definedName>
    <definedName name="NOVDEUDAFLOTANTE">#REF!</definedName>
    <definedName name="NOVEVOLREZAGO" localSheetId="4">#REF!</definedName>
    <definedName name="NOVEVOLREZAGO" localSheetId="8">#REF!</definedName>
    <definedName name="NOVEVOLREZAGO" localSheetId="2">#REF!</definedName>
    <definedName name="NOVEVOLREZAGO" localSheetId="6">#REF!</definedName>
    <definedName name="NOVEVOLREZAGO" localSheetId="3">#REF!</definedName>
    <definedName name="NOVEVOLREZAGO" localSheetId="7">#REF!</definedName>
    <definedName name="NOVEVOLREZAGO">#REF!</definedName>
    <definedName name="nsfj" hidden="1">{"PAGOS DOLARES",#N/A,FALSE,"informes"}</definedName>
    <definedName name="ÑÑ" hidden="1">{"INGRESOS DOLARES",#N/A,FALSE,"informes"}</definedName>
    <definedName name="Oct">[13]BCol!$Y$3</definedName>
    <definedName name="OE97B" localSheetId="4">#REF!</definedName>
    <definedName name="OE97B" localSheetId="8">#REF!</definedName>
    <definedName name="OE97B" localSheetId="2">#REF!</definedName>
    <definedName name="OE97B" localSheetId="6">#REF!</definedName>
    <definedName name="OE97B" localSheetId="3">#REF!</definedName>
    <definedName name="OE97B" localSheetId="7">#REF!</definedName>
    <definedName name="OE97B">#REF!</definedName>
    <definedName name="OEC">[1]ENTRADA!#REF!</definedName>
    <definedName name="OEPROY97" localSheetId="2">#REF!</definedName>
    <definedName name="OEPROY97" localSheetId="6">#REF!</definedName>
    <definedName name="OEPROY97" localSheetId="3">#REF!</definedName>
    <definedName name="OEPROY97" localSheetId="7">#REF!</definedName>
    <definedName name="OEPROY97">#REF!</definedName>
    <definedName name="oìjhioeonmonmea" hidden="1">{#N/A,#N/A,FALSE,"informes"}</definedName>
    <definedName name="ojo" localSheetId="2">#REF!</definedName>
    <definedName name="ojo" localSheetId="6">#REF!</definedName>
    <definedName name="ojo" localSheetId="3">#REF!</definedName>
    <definedName name="ojo" localSheetId="7">#REF!</definedName>
    <definedName name="ojo">#REF!</definedName>
    <definedName name="OO" hidden="1">{"PAGOS DOLARES",#N/A,FALSE,"informes"}</definedName>
    <definedName name="opetesore00" localSheetId="2">#REF!</definedName>
    <definedName name="opetesore00" localSheetId="6">#REF!</definedName>
    <definedName name="opetesore00" localSheetId="3">#REF!</definedName>
    <definedName name="opetesore00" localSheetId="7">#REF!</definedName>
    <definedName name="opetesore00">#REF!</definedName>
    <definedName name="opetesore98" localSheetId="2">#REF!</definedName>
    <definedName name="opetesore98" localSheetId="6">#REF!</definedName>
    <definedName name="opetesore98" localSheetId="3">#REF!</definedName>
    <definedName name="opetesore98" localSheetId="7">#REF!</definedName>
    <definedName name="opetesore98">#REF!</definedName>
    <definedName name="opetesore99" localSheetId="2">#REF!</definedName>
    <definedName name="opetesore99" localSheetId="6">#REF!</definedName>
    <definedName name="opetesore99" localSheetId="3">#REF!</definedName>
    <definedName name="opetesore99" localSheetId="7">#REF!</definedName>
    <definedName name="opetesore99">#REF!</definedName>
    <definedName name="ORcapital" localSheetId="2">#REF!</definedName>
    <definedName name="ORcapital" localSheetId="6">#REF!</definedName>
    <definedName name="ORcapital" localSheetId="3">#REF!</definedName>
    <definedName name="ORcapital" localSheetId="7">#REF!</definedName>
    <definedName name="ORcapital">#REF!</definedName>
    <definedName name="ORTJBJBHKBFNKJD" hidden="1">{"INGRESOS DOLARES",#N/A,FALSE,"informes"}</definedName>
    <definedName name="OTRAS" localSheetId="2">#REF!</definedName>
    <definedName name="OTRAS" localSheetId="6">#REF!</definedName>
    <definedName name="OTRAS" localSheetId="3">#REF!</definedName>
    <definedName name="OTRAS" localSheetId="7">#REF!</definedName>
    <definedName name="OTRAS">#REF!</definedName>
    <definedName name="P">'[21]Pesos ingresos'!$C$2:$U$111</definedName>
    <definedName name="PAGOPROM00_" localSheetId="4">#REF!</definedName>
    <definedName name="PAGOPROM00_" localSheetId="8">#REF!</definedName>
    <definedName name="PAGOPROM00_" localSheetId="2">#REF!</definedName>
    <definedName name="PAGOPROM00_" localSheetId="6">#REF!</definedName>
    <definedName name="PAGOPROM00_" localSheetId="3">#REF!</definedName>
    <definedName name="PAGOPROM00_" localSheetId="7">#REF!</definedName>
    <definedName name="PAGOPROM00_">#REF!</definedName>
    <definedName name="PAGOPROM93_" localSheetId="4">#REF!</definedName>
    <definedName name="PAGOPROM93_" localSheetId="8">#REF!</definedName>
    <definedName name="PAGOPROM93_" localSheetId="2">#REF!</definedName>
    <definedName name="PAGOPROM93_" localSheetId="6">#REF!</definedName>
    <definedName name="PAGOPROM93_" localSheetId="3">#REF!</definedName>
    <definedName name="PAGOPROM93_" localSheetId="7">#REF!</definedName>
    <definedName name="PAGOPROM93_">#REF!</definedName>
    <definedName name="PAGOPROM94_" localSheetId="4">#REF!</definedName>
    <definedName name="PAGOPROM94_" localSheetId="8">#REF!</definedName>
    <definedName name="PAGOPROM94_" localSheetId="2">#REF!</definedName>
    <definedName name="PAGOPROM94_" localSheetId="6">#REF!</definedName>
    <definedName name="PAGOPROM94_" localSheetId="3">#REF!</definedName>
    <definedName name="PAGOPROM94_" localSheetId="7">#REF!</definedName>
    <definedName name="PAGOPROM94_">#REF!</definedName>
    <definedName name="PAGOPROM95_" localSheetId="2">#REF!</definedName>
    <definedName name="PAGOPROM95_" localSheetId="6">#REF!</definedName>
    <definedName name="PAGOPROM95_" localSheetId="3">#REF!</definedName>
    <definedName name="PAGOPROM95_" localSheetId="7">#REF!</definedName>
    <definedName name="PAGOPROM95_">#REF!</definedName>
    <definedName name="PAGOPROM96_" localSheetId="2">#REF!</definedName>
    <definedName name="PAGOPROM96_" localSheetId="6">#REF!</definedName>
    <definedName name="PAGOPROM96_" localSheetId="3">#REF!</definedName>
    <definedName name="PAGOPROM96_" localSheetId="7">#REF!</definedName>
    <definedName name="PAGOPROM96_">#REF!</definedName>
    <definedName name="PAGOPROM97_" localSheetId="2">#REF!</definedName>
    <definedName name="PAGOPROM97_" localSheetId="6">#REF!</definedName>
    <definedName name="PAGOPROM97_" localSheetId="3">#REF!</definedName>
    <definedName name="PAGOPROM97_" localSheetId="7">#REF!</definedName>
    <definedName name="PAGOPROM97_">#REF!</definedName>
    <definedName name="PAGOPROM98_" localSheetId="2">#REF!</definedName>
    <definedName name="PAGOPROM98_" localSheetId="6">#REF!</definedName>
    <definedName name="PAGOPROM98_" localSheetId="3">#REF!</definedName>
    <definedName name="PAGOPROM98_" localSheetId="7">#REF!</definedName>
    <definedName name="PAGOPROM98_">#REF!</definedName>
    <definedName name="PAGOPROM99_" localSheetId="2">#REF!</definedName>
    <definedName name="PAGOPROM99_" localSheetId="6">#REF!</definedName>
    <definedName name="PAGOPROM99_" localSheetId="3">#REF!</definedName>
    <definedName name="PAGOPROM99_" localSheetId="7">#REF!</definedName>
    <definedName name="PAGOPROM99_">#REF!</definedName>
    <definedName name="PARTICIPACIONES_1997___2000" localSheetId="2">'[27]CUA1-3'!#REF!</definedName>
    <definedName name="PARTICIPACIONES_1997___2000" localSheetId="6">'[27]CUA1-3'!#REF!</definedName>
    <definedName name="PARTICIPACIONES_1997___2000" localSheetId="3">'[27]CUA1-3'!#REF!</definedName>
    <definedName name="PARTICIPACIONES_1997___2000" localSheetId="7">'[27]CUA1-3'!#REF!</definedName>
    <definedName name="PARTICIPACIONES_1997___2000">'[27]CUA1-3'!#REF!</definedName>
    <definedName name="PARTMUN00_">[24]SUPUESTOS!$O$6</definedName>
    <definedName name="PARTMUN93_">[24]SUPUESTOS!$H$6</definedName>
    <definedName name="PARTMUN94_">[24]SUPUESTOS!$I$6</definedName>
    <definedName name="PARTMUN95_">[24]SUPUESTOS!$J$6</definedName>
    <definedName name="PARTMUN96_">[24]SUPUESTOS!$K$6</definedName>
    <definedName name="PARTMUN97_">[24]SUPUESTOS!$L$6</definedName>
    <definedName name="PARTMUN98_">[24]SUPUESTOS!$M$6</definedName>
    <definedName name="PARTMUN99_">[24]SUPUESTOS!$N$6</definedName>
    <definedName name="PERNOTEC00_" localSheetId="4">#REF!</definedName>
    <definedName name="PERNOTEC00_" localSheetId="8">#REF!</definedName>
    <definedName name="PERNOTEC00_" localSheetId="2">#REF!</definedName>
    <definedName name="PERNOTEC00_" localSheetId="6">#REF!</definedName>
    <definedName name="PERNOTEC00_" localSheetId="3">#REF!</definedName>
    <definedName name="PERNOTEC00_" localSheetId="7">#REF!</definedName>
    <definedName name="PERNOTEC00_">#REF!</definedName>
    <definedName name="PERNOTEC93_" localSheetId="4">#REF!</definedName>
    <definedName name="PERNOTEC93_" localSheetId="8">#REF!</definedName>
    <definedName name="PERNOTEC93_" localSheetId="2">#REF!</definedName>
    <definedName name="PERNOTEC93_" localSheetId="6">#REF!</definedName>
    <definedName name="PERNOTEC93_" localSheetId="3">#REF!</definedName>
    <definedName name="PERNOTEC93_" localSheetId="7">#REF!</definedName>
    <definedName name="PERNOTEC93_">#REF!</definedName>
    <definedName name="PERNOTEC94_" localSheetId="4">#REF!</definedName>
    <definedName name="PERNOTEC94_" localSheetId="8">#REF!</definedName>
    <definedName name="PERNOTEC94_" localSheetId="2">#REF!</definedName>
    <definedName name="PERNOTEC94_" localSheetId="6">#REF!</definedName>
    <definedName name="PERNOTEC94_" localSheetId="3">#REF!</definedName>
    <definedName name="PERNOTEC94_" localSheetId="7">#REF!</definedName>
    <definedName name="PERNOTEC94_">#REF!</definedName>
    <definedName name="PERNOTEC95_" localSheetId="2">#REF!</definedName>
    <definedName name="PERNOTEC95_" localSheetId="6">#REF!</definedName>
    <definedName name="PERNOTEC95_" localSheetId="3">#REF!</definedName>
    <definedName name="PERNOTEC95_" localSheetId="7">#REF!</definedName>
    <definedName name="PERNOTEC95_">#REF!</definedName>
    <definedName name="PERNOTEC96_" localSheetId="2">#REF!</definedName>
    <definedName name="PERNOTEC96_" localSheetId="6">#REF!</definedName>
    <definedName name="PERNOTEC96_" localSheetId="3">#REF!</definedName>
    <definedName name="PERNOTEC96_" localSheetId="7">#REF!</definedName>
    <definedName name="PERNOTEC96_">#REF!</definedName>
    <definedName name="PERNOTEC97_" localSheetId="2">#REF!</definedName>
    <definedName name="PERNOTEC97_" localSheetId="6">#REF!</definedName>
    <definedName name="PERNOTEC97_" localSheetId="3">#REF!</definedName>
    <definedName name="PERNOTEC97_" localSheetId="7">#REF!</definedName>
    <definedName name="PERNOTEC97_">#REF!</definedName>
    <definedName name="PERNOTEC98_" localSheetId="2">#REF!</definedName>
    <definedName name="PERNOTEC98_" localSheetId="6">#REF!</definedName>
    <definedName name="PERNOTEC98_" localSheetId="3">#REF!</definedName>
    <definedName name="PERNOTEC98_" localSheetId="7">#REF!</definedName>
    <definedName name="PERNOTEC98_">#REF!</definedName>
    <definedName name="PERNOTEC99_" localSheetId="2">#REF!</definedName>
    <definedName name="PERNOTEC99_" localSheetId="6">#REF!</definedName>
    <definedName name="PERNOTEC99_" localSheetId="3">#REF!</definedName>
    <definedName name="PERNOTEC99_" localSheetId="7">#REF!</definedName>
    <definedName name="PERNOTEC99_">#REF!</definedName>
    <definedName name="PEROTRA00_" localSheetId="2">#REF!</definedName>
    <definedName name="PEROTRA00_" localSheetId="6">#REF!</definedName>
    <definedName name="PEROTRA00_" localSheetId="3">#REF!</definedName>
    <definedName name="PEROTRA00_" localSheetId="7">#REF!</definedName>
    <definedName name="PEROTRA00_">#REF!</definedName>
    <definedName name="PEROTRA93_" localSheetId="2">#REF!</definedName>
    <definedName name="PEROTRA93_" localSheetId="6">#REF!</definedName>
    <definedName name="PEROTRA93_" localSheetId="3">#REF!</definedName>
    <definedName name="PEROTRA93_" localSheetId="7">#REF!</definedName>
    <definedName name="PEROTRA93_">#REF!</definedName>
    <definedName name="PEROTRA94_" localSheetId="2">#REF!</definedName>
    <definedName name="PEROTRA94_" localSheetId="6">#REF!</definedName>
    <definedName name="PEROTRA94_" localSheetId="3">#REF!</definedName>
    <definedName name="PEROTRA94_" localSheetId="7">#REF!</definedName>
    <definedName name="PEROTRA94_">#REF!</definedName>
    <definedName name="PEROTRA95_" localSheetId="2">#REF!</definedName>
    <definedName name="PEROTRA95_" localSheetId="6">#REF!</definedName>
    <definedName name="PEROTRA95_" localSheetId="3">#REF!</definedName>
    <definedName name="PEROTRA95_" localSheetId="7">#REF!</definedName>
    <definedName name="PEROTRA95_">#REF!</definedName>
    <definedName name="PEROTRA96_" localSheetId="2">#REF!</definedName>
    <definedName name="PEROTRA96_" localSheetId="6">#REF!</definedName>
    <definedName name="PEROTRA96_" localSheetId="3">#REF!</definedName>
    <definedName name="PEROTRA96_" localSheetId="7">#REF!</definedName>
    <definedName name="PEROTRA96_">#REF!</definedName>
    <definedName name="PEROTRA97_" localSheetId="2">#REF!</definedName>
    <definedName name="PEROTRA97_" localSheetId="6">#REF!</definedName>
    <definedName name="PEROTRA97_" localSheetId="3">#REF!</definedName>
    <definedName name="PEROTRA97_" localSheetId="7">#REF!</definedName>
    <definedName name="PEROTRA97_">#REF!</definedName>
    <definedName name="PEROTRA98_" localSheetId="2">#REF!</definedName>
    <definedName name="PEROTRA98_" localSheetId="6">#REF!</definedName>
    <definedName name="PEROTRA98_" localSheetId="3">#REF!</definedName>
    <definedName name="PEROTRA98_" localSheetId="7">#REF!</definedName>
    <definedName name="PEROTRA98_">#REF!</definedName>
    <definedName name="PEROTRA99_" localSheetId="2">#REF!</definedName>
    <definedName name="PEROTRA99_" localSheetId="6">#REF!</definedName>
    <definedName name="PEROTRA99_" localSheetId="3">#REF!</definedName>
    <definedName name="PEROTRA99_" localSheetId="7">#REF!</definedName>
    <definedName name="PEROTRA99_">#REF!</definedName>
    <definedName name="PERTRANS00_" localSheetId="2">#REF!</definedName>
    <definedName name="PERTRANS00_" localSheetId="6">#REF!</definedName>
    <definedName name="PERTRANS00_" localSheetId="3">#REF!</definedName>
    <definedName name="PERTRANS00_" localSheetId="7">#REF!</definedName>
    <definedName name="PERTRANS00_">#REF!</definedName>
    <definedName name="PERTRANS93_" localSheetId="2">#REF!</definedName>
    <definedName name="PERTRANS93_" localSheetId="6">#REF!</definedName>
    <definedName name="PERTRANS93_" localSheetId="3">#REF!</definedName>
    <definedName name="PERTRANS93_" localSheetId="7">#REF!</definedName>
    <definedName name="PERTRANS93_">#REF!</definedName>
    <definedName name="PERTRANS94_" localSheetId="2">#REF!</definedName>
    <definedName name="PERTRANS94_" localSheetId="6">#REF!</definedName>
    <definedName name="PERTRANS94_" localSheetId="3">#REF!</definedName>
    <definedName name="PERTRANS94_" localSheetId="7">#REF!</definedName>
    <definedName name="PERTRANS94_">#REF!</definedName>
    <definedName name="PERTRANS95_" localSheetId="2">#REF!</definedName>
    <definedName name="PERTRANS95_" localSheetId="6">#REF!</definedName>
    <definedName name="PERTRANS95_" localSheetId="3">#REF!</definedName>
    <definedName name="PERTRANS95_" localSheetId="7">#REF!</definedName>
    <definedName name="PERTRANS95_">#REF!</definedName>
    <definedName name="PERTRANS96_" localSheetId="2">#REF!</definedName>
    <definedName name="PERTRANS96_" localSheetId="6">#REF!</definedName>
    <definedName name="PERTRANS96_" localSheetId="3">#REF!</definedName>
    <definedName name="PERTRANS96_" localSheetId="7">#REF!</definedName>
    <definedName name="PERTRANS96_">#REF!</definedName>
    <definedName name="PERTRANS97_" localSheetId="2">#REF!</definedName>
    <definedName name="PERTRANS97_" localSheetId="6">#REF!</definedName>
    <definedName name="PERTRANS97_" localSheetId="3">#REF!</definedName>
    <definedName name="PERTRANS97_" localSheetId="7">#REF!</definedName>
    <definedName name="PERTRANS97_">#REF!</definedName>
    <definedName name="PERTRANS98_" localSheetId="2">#REF!</definedName>
    <definedName name="PERTRANS98_" localSheetId="6">#REF!</definedName>
    <definedName name="PERTRANS98_" localSheetId="3">#REF!</definedName>
    <definedName name="PERTRANS98_" localSheetId="7">#REF!</definedName>
    <definedName name="PERTRANS98_">#REF!</definedName>
    <definedName name="PERTRANS99_" localSheetId="2">#REF!</definedName>
    <definedName name="PERTRANS99_" localSheetId="6">#REF!</definedName>
    <definedName name="PERTRANS99_" localSheetId="3">#REF!</definedName>
    <definedName name="PERTRANS99_" localSheetId="7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2">#REF!</definedName>
    <definedName name="PIB" localSheetId="6">#REF!</definedName>
    <definedName name="PIB" localSheetId="3">#REF!</definedName>
    <definedName name="PIB" localSheetId="7">#REF!</definedName>
    <definedName name="PIB">#REF!</definedName>
    <definedName name="PIB00">[4]SUPUESTOS!$O$47</definedName>
    <definedName name="PIB00_">[24]SUPUESTOS!$O$19</definedName>
    <definedName name="PIB93_">[24]SUPUESTOS!$H$19</definedName>
    <definedName name="PIB94_">[24]SUPUESTOS!$I$19</definedName>
    <definedName name="PIB95_">[24]SUPUESTOS!$J$19</definedName>
    <definedName name="PIB96_">[24]SUPUESTOS!$K$19</definedName>
    <definedName name="PIB97_">[24]SUPUESTOS!$L$19</definedName>
    <definedName name="PIB98_">[24]SUPUESTOS!$M$19</definedName>
    <definedName name="PIB99_">[24]SUPUESTOS!$N$19</definedName>
    <definedName name="PONJRYIONJPEKHN" hidden="1">{#N/A,#N/A,FALSE,"informes"}</definedName>
    <definedName name="pp" hidden="1">{"INGRESOS DOLARES",#N/A,FALSE,"informes"}</definedName>
    <definedName name="PPTO97" localSheetId="4">#REF!</definedName>
    <definedName name="PPTO97" localSheetId="8">#REF!</definedName>
    <definedName name="PPTO97" localSheetId="2">#REF!</definedName>
    <definedName name="PPTO97" localSheetId="6">#REF!</definedName>
    <definedName name="PPTO97" localSheetId="3">#REF!</definedName>
    <definedName name="PPTO97" localSheetId="7">#REF!</definedName>
    <definedName name="PPTO97">#REF!</definedName>
    <definedName name="PRESTAMO_NETO">#REF!</definedName>
    <definedName name="PRESUPUESTO__1998" localSheetId="4">#REF!</definedName>
    <definedName name="PRESUPUESTO__1998" localSheetId="8">#REF!</definedName>
    <definedName name="PRESUPUESTO__1998" localSheetId="2">#REF!</definedName>
    <definedName name="PRESUPUESTO__1998" localSheetId="6">#REF!</definedName>
    <definedName name="PRESUPUESTO__1998" localSheetId="3">#REF!</definedName>
    <definedName name="PRESUPUESTO__1998" localSheetId="7">#REF!</definedName>
    <definedName name="PRESUPUESTO__1998">#REF!</definedName>
    <definedName name="prgnac" localSheetId="4">[14]GASTOS!#REF!</definedName>
    <definedName name="prgnac" localSheetId="8">[14]GASTOS!#REF!</definedName>
    <definedName name="prgnac" localSheetId="2">[14]GASTOS!#REF!</definedName>
    <definedName name="prgnac" localSheetId="6">[14]GASTOS!#REF!</definedName>
    <definedName name="prgnac" localSheetId="3">[14]GASTOS!#REF!</definedName>
    <definedName name="prgnac" localSheetId="7">[14]GASTOS!#REF!</definedName>
    <definedName name="prgnac">[14]GASTOS!#REF!</definedName>
    <definedName name="prgprp" localSheetId="4">[14]GASTOS!#REF!</definedName>
    <definedName name="prgprp" localSheetId="8">[14]GASTOS!#REF!</definedName>
    <definedName name="prgprp" localSheetId="2">[14]GASTOS!#REF!</definedName>
    <definedName name="prgprp" localSheetId="6">[14]GASTOS!#REF!</definedName>
    <definedName name="prgprp" localSheetId="3">[14]GASTOS!#REF!</definedName>
    <definedName name="prgprp" localSheetId="7">[14]GASTOS!#REF!</definedName>
    <definedName name="prgprp">[14]GASTOS!#REF!</definedName>
    <definedName name="primant" localSheetId="4">#REF!</definedName>
    <definedName name="primant" localSheetId="8">#REF!</definedName>
    <definedName name="primant" localSheetId="2">#REF!</definedName>
    <definedName name="primant" localSheetId="6">#REF!</definedName>
    <definedName name="primant" localSheetId="3">#REF!</definedName>
    <definedName name="primant" localSheetId="7">#REF!</definedName>
    <definedName name="primant">#REF!</definedName>
    <definedName name="primnav" localSheetId="4">#REF!</definedName>
    <definedName name="primnav" localSheetId="8">#REF!</definedName>
    <definedName name="primnav" localSheetId="2">#REF!</definedName>
    <definedName name="primnav" localSheetId="6">#REF!</definedName>
    <definedName name="primnav" localSheetId="3">#REF!</definedName>
    <definedName name="primnav" localSheetId="7">#REF!</definedName>
    <definedName name="primnav">#REF!</definedName>
    <definedName name="primser" localSheetId="4">#REF!</definedName>
    <definedName name="primser" localSheetId="8">#REF!</definedName>
    <definedName name="primser" localSheetId="2">#REF!</definedName>
    <definedName name="primser" localSheetId="6">#REF!</definedName>
    <definedName name="primser" localSheetId="3">#REF!</definedName>
    <definedName name="primser" localSheetId="7">#REF!</definedName>
    <definedName name="primser">#REF!</definedName>
    <definedName name="primtec" localSheetId="2">#REF!</definedName>
    <definedName name="primtec" localSheetId="6">#REF!</definedName>
    <definedName name="primtec" localSheetId="3">#REF!</definedName>
    <definedName name="primtec" localSheetId="7">#REF!</definedName>
    <definedName name="primtec">#REF!</definedName>
    <definedName name="primvac" localSheetId="2">#REF!</definedName>
    <definedName name="primvac" localSheetId="6">#REF!</definedName>
    <definedName name="primvac" localSheetId="3">#REF!</definedName>
    <definedName name="primvac" localSheetId="7">#REF!</definedName>
    <definedName name="primvac">#REF!</definedName>
    <definedName name="PROPIOS" localSheetId="2">#REF!</definedName>
    <definedName name="PROPIOS" localSheetId="6">#REF!</definedName>
    <definedName name="PROPIOS" localSheetId="3">#REF!</definedName>
    <definedName name="PROPIOS" localSheetId="7">#REF!</definedName>
    <definedName name="PROPIOS">#REF!</definedName>
    <definedName name="prynac" localSheetId="2">[14]GASTOS!#REF!</definedName>
    <definedName name="prynac" localSheetId="6">[14]GASTOS!#REF!</definedName>
    <definedName name="prynac" localSheetId="3">[14]GASTOS!#REF!</definedName>
    <definedName name="prynac" localSheetId="7">[14]GASTOS!#REF!</definedName>
    <definedName name="prynac">[14]GASTOS!#REF!</definedName>
    <definedName name="pryprp" localSheetId="2">[14]GASTOS!#REF!</definedName>
    <definedName name="pryprp" localSheetId="6">[14]GASTOS!#REF!</definedName>
    <definedName name="pryprp" localSheetId="3">[14]GASTOS!#REF!</definedName>
    <definedName name="pryprp" localSheetId="7">[14]GASTOS!#REF!</definedName>
    <definedName name="pryprp">[14]GASTOS!#REF!</definedName>
    <definedName name="pyd">'[21]P+D ingresos'!$C$1:$U$111</definedName>
    <definedName name="rango1" localSheetId="4">#REF!</definedName>
    <definedName name="rango1" localSheetId="8">#REF!</definedName>
    <definedName name="rango1" localSheetId="2">#REF!</definedName>
    <definedName name="rango1" localSheetId="6">#REF!</definedName>
    <definedName name="rango1" localSheetId="3">#REF!</definedName>
    <definedName name="rango1" localSheetId="7">#REF!</definedName>
    <definedName name="rango1">#REF!</definedName>
    <definedName name="rango2">#REF!</definedName>
    <definedName name="re" localSheetId="4">#REF!</definedName>
    <definedName name="re" localSheetId="8">#REF!</definedName>
    <definedName name="re" localSheetId="2">#REF!</definedName>
    <definedName name="re" localSheetId="6">#REF!</definedName>
    <definedName name="re" localSheetId="3">#REF!</definedName>
    <definedName name="re" localSheetId="7">#REF!</definedName>
    <definedName name="re">#REF!</definedName>
    <definedName name="RECALCULO" localSheetId="4">[16]RESUMEN!#REF!</definedName>
    <definedName name="RECALCULO" localSheetId="8">[16]RESUMEN!#REF!</definedName>
    <definedName name="RECALCULO" localSheetId="2">[16]RESUMEN!#REF!</definedName>
    <definedName name="RECALCULO" localSheetId="6">[16]RESUMEN!#REF!</definedName>
    <definedName name="RECALCULO" localSheetId="3">[16]RESUMEN!#REF!</definedName>
    <definedName name="RECALCULO" localSheetId="7">[16]RESUMEN!#REF!</definedName>
    <definedName name="RECALCULO">[16]RESUMEN!#REF!</definedName>
    <definedName name="RECAPRO00_" localSheetId="4">#REF!</definedName>
    <definedName name="RECAPRO00_" localSheetId="8">#REF!</definedName>
    <definedName name="RECAPRO00_" localSheetId="2">#REF!</definedName>
    <definedName name="RECAPRO00_" localSheetId="6">#REF!</definedName>
    <definedName name="RECAPRO00_" localSheetId="3">#REF!</definedName>
    <definedName name="RECAPRO00_" localSheetId="7">#REF!</definedName>
    <definedName name="RECAPRO00_">#REF!</definedName>
    <definedName name="RECAPRO93_" localSheetId="4">#REF!</definedName>
    <definedName name="RECAPRO93_" localSheetId="8">#REF!</definedName>
    <definedName name="RECAPRO93_" localSheetId="2">#REF!</definedName>
    <definedName name="RECAPRO93_" localSheetId="6">#REF!</definedName>
    <definedName name="RECAPRO93_" localSheetId="3">#REF!</definedName>
    <definedName name="RECAPRO93_" localSheetId="7">#REF!</definedName>
    <definedName name="RECAPRO93_">#REF!</definedName>
    <definedName name="RECAPRO94_" localSheetId="4">#REF!</definedName>
    <definedName name="RECAPRO94_" localSheetId="8">#REF!</definedName>
    <definedName name="RECAPRO94_" localSheetId="2">#REF!</definedName>
    <definedName name="RECAPRO94_" localSheetId="6">#REF!</definedName>
    <definedName name="RECAPRO94_" localSheetId="3">#REF!</definedName>
    <definedName name="RECAPRO94_" localSheetId="7">#REF!</definedName>
    <definedName name="RECAPRO94_">#REF!</definedName>
    <definedName name="RECAPRO95_" localSheetId="2">#REF!</definedName>
    <definedName name="RECAPRO95_" localSheetId="6">#REF!</definedName>
    <definedName name="RECAPRO95_" localSheetId="3">#REF!</definedName>
    <definedName name="RECAPRO95_" localSheetId="7">#REF!</definedName>
    <definedName name="RECAPRO95_">#REF!</definedName>
    <definedName name="RECAPRO96_" localSheetId="2">#REF!</definedName>
    <definedName name="RECAPRO96_" localSheetId="6">#REF!</definedName>
    <definedName name="RECAPRO96_" localSheetId="3">#REF!</definedName>
    <definedName name="RECAPRO96_" localSheetId="7">#REF!</definedName>
    <definedName name="RECAPRO96_">#REF!</definedName>
    <definedName name="RECAPRO97_" localSheetId="2">#REF!</definedName>
    <definedName name="RECAPRO97_" localSheetId="6">#REF!</definedName>
    <definedName name="RECAPRO97_" localSheetId="3">#REF!</definedName>
    <definedName name="RECAPRO97_" localSheetId="7">#REF!</definedName>
    <definedName name="RECAPRO97_">#REF!</definedName>
    <definedName name="RECAPRO98_" localSheetId="2">#REF!</definedName>
    <definedName name="RECAPRO98_" localSheetId="6">#REF!</definedName>
    <definedName name="RECAPRO98_" localSheetId="3">#REF!</definedName>
    <definedName name="RECAPRO98_" localSheetId="7">#REF!</definedName>
    <definedName name="RECAPRO98_">#REF!</definedName>
    <definedName name="RECAPRO99_" localSheetId="2">#REF!</definedName>
    <definedName name="RECAPRO99_" localSheetId="6">#REF!</definedName>
    <definedName name="RECAPRO99_" localSheetId="3">#REF!</definedName>
    <definedName name="RECAPRO99_" localSheetId="7">#REF!</definedName>
    <definedName name="RECAPRO99_">#REF!</definedName>
    <definedName name="recing" localSheetId="2">#REF!</definedName>
    <definedName name="recing" localSheetId="6">#REF!</definedName>
    <definedName name="recing" localSheetId="3">#REF!</definedName>
    <definedName name="recing" localSheetId="7">#REF!</definedName>
    <definedName name="recing">#REF!</definedName>
    <definedName name="recnac" localSheetId="2">[14]GASTOS!#REF!</definedName>
    <definedName name="recnac" localSheetId="6">[14]GASTOS!#REF!</definedName>
    <definedName name="recnac" localSheetId="3">[14]GASTOS!#REF!</definedName>
    <definedName name="recnac" localSheetId="7">[14]GASTOS!#REF!</definedName>
    <definedName name="recnac">[14]GASTOS!#REF!</definedName>
    <definedName name="recprp" localSheetId="2">[14]GASTOS!#REF!</definedName>
    <definedName name="recprp" localSheetId="6">[14]GASTOS!#REF!</definedName>
    <definedName name="recprp" localSheetId="3">[14]GASTOS!#REF!</definedName>
    <definedName name="recprp" localSheetId="7">[14]GASTOS!#REF!</definedName>
    <definedName name="recprp">[14]GASTOS!#REF!</definedName>
    <definedName name="reg" localSheetId="2">[14]GASTOS!#REF!</definedName>
    <definedName name="reg" localSheetId="6">[14]GASTOS!#REF!</definedName>
    <definedName name="reg" localSheetId="3">[14]GASTOS!#REF!</definedName>
    <definedName name="reg" localSheetId="7">[14]GASTOS!#REF!</definedName>
    <definedName name="reg">[14]GASTOS!#REF!</definedName>
    <definedName name="REGALIAS00_">[24]SUPUESTOS!$O$74</definedName>
    <definedName name="REGALIAS93_">[24]SUPUESTOS!$H$74</definedName>
    <definedName name="REGALIAS94_">[24]SUPUESTOS!$I$74</definedName>
    <definedName name="REGALIAS95_">[24]SUPUESTOS!$J$74</definedName>
    <definedName name="REGALIAS96_">[24]SUPUESTOS!$K$74</definedName>
    <definedName name="REGALIAS97_">[24]SUPUESTOS!$L$74</definedName>
    <definedName name="REGALIAS98_">[24]SUPUESTOS!$M$74</definedName>
    <definedName name="REGALIAS99_">[24]SUPUESTOS!$N$74</definedName>
    <definedName name="REGIONALCRECIM" localSheetId="4">#REF!</definedName>
    <definedName name="REGIONALCRECIM" localSheetId="8">#REF!</definedName>
    <definedName name="REGIONALCRECIM" localSheetId="2">#REF!</definedName>
    <definedName name="REGIONALCRECIM" localSheetId="6">#REF!</definedName>
    <definedName name="REGIONALCRECIM" localSheetId="3">#REF!</definedName>
    <definedName name="REGIONALCRECIM" localSheetId="7">#REF!</definedName>
    <definedName name="REGIONALCRECIM">#REF!</definedName>
    <definedName name="REGIONALPESOS" localSheetId="4">#REF!</definedName>
    <definedName name="REGIONALPESOS" localSheetId="8">#REF!</definedName>
    <definedName name="REGIONALPESOS" localSheetId="2">#REF!</definedName>
    <definedName name="REGIONALPESOS" localSheetId="6">#REF!</definedName>
    <definedName name="REGIONALPESOS" localSheetId="3">#REF!</definedName>
    <definedName name="REGIONALPESOS" localSheetId="7">#REF!</definedName>
    <definedName name="REGIONALPESOS">#REF!</definedName>
    <definedName name="REGIONALPIB" localSheetId="4">#REF!</definedName>
    <definedName name="REGIONALPIB" localSheetId="8">#REF!</definedName>
    <definedName name="REGIONALPIB" localSheetId="2">#REF!</definedName>
    <definedName name="REGIONALPIB" localSheetId="6">#REF!</definedName>
    <definedName name="REGIONALPIB" localSheetId="3">#REF!</definedName>
    <definedName name="REGIONALPIB" localSheetId="7">#REF!</definedName>
    <definedName name="REGIONALPIB">#REF!</definedName>
    <definedName name="REQUERIDOS" localSheetId="4">'[25]LIQUI-TRANSF'!#REF!</definedName>
    <definedName name="REQUERIDOS" localSheetId="8">'[25]LIQUI-TRANSF'!#REF!</definedName>
    <definedName name="REQUERIDOS" localSheetId="2">'[25]LIQUI-TRANSF'!#REF!</definedName>
    <definedName name="REQUERIDOS" localSheetId="6">'[25]LIQUI-TRANSF'!#REF!</definedName>
    <definedName name="REQUERIDOS" localSheetId="3">'[25]LIQUI-TRANSF'!#REF!</definedName>
    <definedName name="REQUERIDOS" localSheetId="7">'[25]LIQUI-TRANSF'!#REF!</definedName>
    <definedName name="REQUERIDOS">'[25]LIQUI-TRANSF'!#REF!</definedName>
    <definedName name="REQUERIMIENTOSDGPNI">#REF!</definedName>
    <definedName name="resa">#REF!</definedName>
    <definedName name="RESTO" localSheetId="4">#REF!</definedName>
    <definedName name="RESTO" localSheetId="8">#REF!</definedName>
    <definedName name="RESTO" localSheetId="2">#REF!</definedName>
    <definedName name="RESTO" localSheetId="6">#REF!</definedName>
    <definedName name="RESTO" localSheetId="3">#REF!</definedName>
    <definedName name="RESTO" localSheetId="7">#REF!</definedName>
    <definedName name="RESTO">#REF!</definedName>
    <definedName name="RESTOCRECIM" localSheetId="4">#REF!</definedName>
    <definedName name="RESTOCRECIM" localSheetId="8">#REF!</definedName>
    <definedName name="RESTOCRECIM" localSheetId="2">#REF!</definedName>
    <definedName name="RESTOCRECIM" localSheetId="6">#REF!</definedName>
    <definedName name="RESTOCRECIM" localSheetId="3">#REF!</definedName>
    <definedName name="RESTOCRECIM" localSheetId="7">#REF!</definedName>
    <definedName name="RESTOCRECIM">#REF!</definedName>
    <definedName name="RESTOPESOS" localSheetId="4">#REF!</definedName>
    <definedName name="RESTOPESOS" localSheetId="8">#REF!</definedName>
    <definedName name="RESTOPESOS" localSheetId="2">#REF!</definedName>
    <definedName name="RESTOPESOS" localSheetId="6">#REF!</definedName>
    <definedName name="RESTOPESOS" localSheetId="3">#REF!</definedName>
    <definedName name="RESTOPESOS" localSheetId="7">#REF!</definedName>
    <definedName name="RESTOPESOS">#REF!</definedName>
    <definedName name="RESTOPIB" localSheetId="2">#REF!</definedName>
    <definedName name="RESTOPIB" localSheetId="6">#REF!</definedName>
    <definedName name="RESTOPIB" localSheetId="3">#REF!</definedName>
    <definedName name="RESTOPIB" localSheetId="7">#REF!</definedName>
    <definedName name="RESTOPIB">#REF!</definedName>
    <definedName name="RESUMEN" localSheetId="2">#REF!</definedName>
    <definedName name="RESUMEN" localSheetId="6">#REF!</definedName>
    <definedName name="RESUMEN" localSheetId="3">#REF!</definedName>
    <definedName name="RESUMEN" localSheetId="7">#REF!</definedName>
    <definedName name="RESUMEN">#REF!</definedName>
    <definedName name="RESUMIDO" localSheetId="2">#REF!</definedName>
    <definedName name="RESUMIDO" localSheetId="6">#REF!</definedName>
    <definedName name="RESUMIDO" localSheetId="3">#REF!</definedName>
    <definedName name="RESUMIDO" localSheetId="7">#REF!</definedName>
    <definedName name="RESUMIDO">#REF!</definedName>
    <definedName name="rew" hidden="1">{"emca",#N/A,FALSE,"EMCA"}</definedName>
    <definedName name="rezago" localSheetId="2">#REF!</definedName>
    <definedName name="rezago" localSheetId="6">#REF!</definedName>
    <definedName name="rezago" localSheetId="3">#REF!</definedName>
    <definedName name="rezago" localSheetId="7">#REF!</definedName>
    <definedName name="rezago">#REF!</definedName>
    <definedName name="rhjr" hidden="1">{"INGRESOS DOLARES",#N/A,FALSE,"informes"}</definedName>
    <definedName name="rr" hidden="1">{#N/A,#N/A,FALSE,"informes"}</definedName>
    <definedName name="Rwvu.ComparEneMar9697." hidden="1">'[20]Seguimiento CSF'!$L$1:$N$65536,'[20]Seguimiento CSF'!$R$1:$BU$65536</definedName>
    <definedName name="Rwvu.EneFeb." hidden="1">'[20]Seguimiento CSF'!$L$1:$N$65536,'[20]Seguimiento CSF'!$Q$1:$AD$65536</definedName>
    <definedName name="Rwvu.Formato._.Corto." hidden="1">'[20]Seguimiento CSF'!$L$1:$N$65536,'[20]Seguimiento CSF'!$R$1:$AD$65536,'[20]Seguimiento CSF'!$AH$1:$AY$65536,'[20]Seguimiento CSF'!$BA$1:$BH$65536,'[20]Seguimiento CSF'!$BJ$1:$BQ$65536,'[20]Seguimiento CSF'!$BS$1:$CF$65536</definedName>
    <definedName name="Rwvu.OPEF._.96." hidden="1">'[20]Resumen OPEF'!$E$1:$J$65536,'[20]Resumen OPEF'!$M$1:$Q$65536</definedName>
    <definedName name="Rwvu.OPEF._.97." localSheetId="4" hidden="1">'[20]Resumen OPEF'!$C$1:$C$65536,'[20]Resumen OPEF'!#REF!,'[20]Resumen OPEF'!$K$1:$Q$65536</definedName>
    <definedName name="Rwvu.OPEF._.97." localSheetId="8" hidden="1">'[20]Resumen OPEF'!$C$1:$C$65536,'[20]Resumen OPEF'!#REF!,'[20]Resumen OPEF'!$K$1:$Q$65536</definedName>
    <definedName name="Rwvu.OPEF._.97." localSheetId="2" hidden="1">'[20]Resumen OPEF'!$C$1:$C$65536,'[20]Resumen OPEF'!#REF!,'[20]Resumen OPEF'!$K$1:$Q$65536</definedName>
    <definedName name="Rwvu.OPEF._.97." localSheetId="6" hidden="1">'[20]Resumen OPEF'!$C$1:$C$65536,'[20]Resumen OPEF'!#REF!,'[20]Resumen OPEF'!$K$1:$Q$65536</definedName>
    <definedName name="Rwvu.OPEF._.97." localSheetId="3" hidden="1">'[20]Resumen OPEF'!$C:$C,'[20]Resumen OPEF'!#REF!,'[20]Resumen OPEF'!$K:$Q</definedName>
    <definedName name="Rwvu.OPEF._.97." localSheetId="7" hidden="1">'[20]Resumen OPEF'!$C:$C,'[20]Resumen OPEF'!#REF!,'[20]Resumen OPEF'!$K:$Q</definedName>
    <definedName name="Rwvu.OPEF._.97." hidden="1">'[20]Resumen OPEF'!$C$1:$C$65536,'[20]Resumen OPEF'!#REF!,'[20]Resumen OPEF'!$K$1:$Q$65536</definedName>
    <definedName name="S" hidden="1">{"trimestre",#N/A,FALSE,"TRIMESTRE"}</definedName>
    <definedName name="sa" hidden="1">{"trimestre",#N/A,FALSE,"TRIMESTRE"}</definedName>
    <definedName name="SALIR" localSheetId="2">[16]RESUMEN!#REF!</definedName>
    <definedName name="SALIR" localSheetId="6">[16]RESUMEN!#REF!</definedName>
    <definedName name="SALIR" localSheetId="3">[16]RESUMEN!#REF!</definedName>
    <definedName name="SALIR" localSheetId="7">[16]RESUMEN!#REF!</definedName>
    <definedName name="SALIR">[16]RESUMEN!#REF!</definedName>
    <definedName name="salud" localSheetId="4">#REF!</definedName>
    <definedName name="salud" localSheetId="8">#REF!</definedName>
    <definedName name="salud" localSheetId="2">#REF!</definedName>
    <definedName name="salud" localSheetId="6">#REF!</definedName>
    <definedName name="salud" localSheetId="3">#REF!</definedName>
    <definedName name="salud" localSheetId="7">#REF!</definedName>
    <definedName name="salud">#REF!</definedName>
    <definedName name="salud2" localSheetId="4">#REF!</definedName>
    <definedName name="salud2" localSheetId="8">#REF!</definedName>
    <definedName name="salud2" localSheetId="2">#REF!</definedName>
    <definedName name="salud2" localSheetId="6">#REF!</definedName>
    <definedName name="salud2" localSheetId="3">#REF!</definedName>
    <definedName name="salud2" localSheetId="7">#REF!</definedName>
    <definedName name="salud2">#REF!</definedName>
    <definedName name="sda" hidden="1">{"eaab",#N/A,FALSE,"EAAB"}</definedName>
    <definedName name="secing" localSheetId="4">#REF!</definedName>
    <definedName name="secing" localSheetId="8">#REF!</definedName>
    <definedName name="secing" localSheetId="2">#REF!</definedName>
    <definedName name="secing" localSheetId="6">#REF!</definedName>
    <definedName name="secing" localSheetId="3">#REF!</definedName>
    <definedName name="secing" localSheetId="7">#REF!</definedName>
    <definedName name="secing">#REF!</definedName>
    <definedName name="SEGSOCIALCRECIM" localSheetId="2">#REF!</definedName>
    <definedName name="SEGSOCIALCRECIM" localSheetId="6">#REF!</definedName>
    <definedName name="SEGSOCIALCRECIM" localSheetId="3">#REF!</definedName>
    <definedName name="SEGSOCIALCRECIM" localSheetId="7">#REF!</definedName>
    <definedName name="SEGSOCIALCRECIM">#REF!</definedName>
    <definedName name="SEGSOCIALPESOS" localSheetId="2">#REF!</definedName>
    <definedName name="SEGSOCIALPESOS" localSheetId="6">#REF!</definedName>
    <definedName name="SEGSOCIALPESOS" localSheetId="3">#REF!</definedName>
    <definedName name="SEGSOCIALPESOS" localSheetId="7">#REF!</definedName>
    <definedName name="SEGSOCIALPESOS">#REF!</definedName>
    <definedName name="SEGSOCIALPIB" localSheetId="2">#REF!</definedName>
    <definedName name="SEGSOCIALPIB" localSheetId="6">#REF!</definedName>
    <definedName name="SEGSOCIALPIB" localSheetId="3">#REF!</definedName>
    <definedName name="SEGSOCIALPIB" localSheetId="7">#REF!</definedName>
    <definedName name="SEGSOCIALPIB">#REF!</definedName>
    <definedName name="SEGUIMIENTO_">#REF!</definedName>
    <definedName name="SENDEMANDA00_" localSheetId="2">#REF!</definedName>
    <definedName name="SENDEMANDA00_" localSheetId="6">#REF!</definedName>
    <definedName name="SENDEMANDA00_" localSheetId="3">#REF!</definedName>
    <definedName name="SENDEMANDA00_" localSheetId="7">#REF!</definedName>
    <definedName name="SENDEMANDA00_">#REF!</definedName>
    <definedName name="SENDEMANDA93_" localSheetId="2">#REF!</definedName>
    <definedName name="SENDEMANDA93_" localSheetId="6">#REF!</definedName>
    <definedName name="SENDEMANDA93_" localSheetId="3">#REF!</definedName>
    <definedName name="SENDEMANDA93_" localSheetId="7">#REF!</definedName>
    <definedName name="SENDEMANDA93_">#REF!</definedName>
    <definedName name="SENDEMANDA94_" localSheetId="2">#REF!</definedName>
    <definedName name="SENDEMANDA94_" localSheetId="6">#REF!</definedName>
    <definedName name="SENDEMANDA94_" localSheetId="3">#REF!</definedName>
    <definedName name="SENDEMANDA94_" localSheetId="7">#REF!</definedName>
    <definedName name="SENDEMANDA94_">#REF!</definedName>
    <definedName name="SENDEMANDA95_" localSheetId="2">#REF!</definedName>
    <definedName name="SENDEMANDA95_" localSheetId="6">#REF!</definedName>
    <definedName name="SENDEMANDA95_" localSheetId="3">#REF!</definedName>
    <definedName name="SENDEMANDA95_" localSheetId="7">#REF!</definedName>
    <definedName name="SENDEMANDA95_">#REF!</definedName>
    <definedName name="SENDEMANDA96_" localSheetId="2">#REF!</definedName>
    <definedName name="SENDEMANDA96_" localSheetId="6">#REF!</definedName>
    <definedName name="SENDEMANDA96_" localSheetId="3">#REF!</definedName>
    <definedName name="SENDEMANDA96_" localSheetId="7">#REF!</definedName>
    <definedName name="SENDEMANDA96_">#REF!</definedName>
    <definedName name="SENDEMANDA97_" localSheetId="2">#REF!</definedName>
    <definedName name="SENDEMANDA97_" localSheetId="6">#REF!</definedName>
    <definedName name="SENDEMANDA97_" localSheetId="3">#REF!</definedName>
    <definedName name="SENDEMANDA97_" localSheetId="7">#REF!</definedName>
    <definedName name="SENDEMANDA97_">#REF!</definedName>
    <definedName name="SENDEMANDA98_" localSheetId="2">#REF!</definedName>
    <definedName name="SENDEMANDA98_" localSheetId="6">#REF!</definedName>
    <definedName name="SENDEMANDA98_" localSheetId="3">#REF!</definedName>
    <definedName name="SENDEMANDA98_" localSheetId="7">#REF!</definedName>
    <definedName name="SENDEMANDA98_">#REF!</definedName>
    <definedName name="SENDEMANDA99_" localSheetId="2">#REF!</definedName>
    <definedName name="SENDEMANDA99_" localSheetId="6">#REF!</definedName>
    <definedName name="SENDEMANDA99_" localSheetId="3">#REF!</definedName>
    <definedName name="SENDEMANDA99_" localSheetId="7">#REF!</definedName>
    <definedName name="SENDEMANDA99_">#REF!</definedName>
    <definedName name="SENPERDIDAS00_" localSheetId="2">#REF!</definedName>
    <definedName name="SENPERDIDAS00_" localSheetId="6">#REF!</definedName>
    <definedName name="SENPERDIDAS00_" localSheetId="3">#REF!</definedName>
    <definedName name="SENPERDIDAS00_" localSheetId="7">#REF!</definedName>
    <definedName name="SENPERDIDAS00_">#REF!</definedName>
    <definedName name="SENPERDIDAS93_" localSheetId="2">#REF!</definedName>
    <definedName name="SENPERDIDAS93_" localSheetId="6">#REF!</definedName>
    <definedName name="SENPERDIDAS93_" localSheetId="3">#REF!</definedName>
    <definedName name="SENPERDIDAS93_" localSheetId="7">#REF!</definedName>
    <definedName name="SENPERDIDAS93_">#REF!</definedName>
    <definedName name="SENPERDIDAS94_" localSheetId="2">#REF!</definedName>
    <definedName name="SENPERDIDAS94_" localSheetId="6">#REF!</definedName>
    <definedName name="SENPERDIDAS94_" localSheetId="3">#REF!</definedName>
    <definedName name="SENPERDIDAS94_" localSheetId="7">#REF!</definedName>
    <definedName name="SENPERDIDAS94_">#REF!</definedName>
    <definedName name="SENPERDIDAS95_" localSheetId="2">#REF!</definedName>
    <definedName name="SENPERDIDAS95_" localSheetId="6">#REF!</definedName>
    <definedName name="SENPERDIDAS95_" localSheetId="3">#REF!</definedName>
    <definedName name="SENPERDIDAS95_" localSheetId="7">#REF!</definedName>
    <definedName name="SENPERDIDAS95_">#REF!</definedName>
    <definedName name="SENPERDIDAS96_" localSheetId="2">#REF!</definedName>
    <definedName name="SENPERDIDAS96_" localSheetId="6">#REF!</definedName>
    <definedName name="SENPERDIDAS96_" localSheetId="3">#REF!</definedName>
    <definedName name="SENPERDIDAS96_" localSheetId="7">#REF!</definedName>
    <definedName name="SENPERDIDAS96_">#REF!</definedName>
    <definedName name="SENPERDIDAS97_" localSheetId="2">#REF!</definedName>
    <definedName name="SENPERDIDAS97_" localSheetId="6">#REF!</definedName>
    <definedName name="SENPERDIDAS97_" localSheetId="3">#REF!</definedName>
    <definedName name="SENPERDIDAS97_" localSheetId="7">#REF!</definedName>
    <definedName name="SENPERDIDAS97_">#REF!</definedName>
    <definedName name="SENPERDIDAS98_" localSheetId="2">#REF!</definedName>
    <definedName name="SENPERDIDAS98_" localSheetId="6">#REF!</definedName>
    <definedName name="SENPERDIDAS98_" localSheetId="3">#REF!</definedName>
    <definedName name="SENPERDIDAS98_" localSheetId="7">#REF!</definedName>
    <definedName name="SENPERDIDAS98_">#REF!</definedName>
    <definedName name="SENPERDIDAS99_" localSheetId="2">#REF!</definedName>
    <definedName name="SENPERDIDAS99_" localSheetId="6">#REF!</definedName>
    <definedName name="SENPERDIDAS99_" localSheetId="3">#REF!</definedName>
    <definedName name="SENPERDIDAS99_" localSheetId="7">#REF!</definedName>
    <definedName name="SENPERDIDAS99_">#REF!</definedName>
    <definedName name="SENRECAUDO00_" localSheetId="2">#REF!</definedName>
    <definedName name="SENRECAUDO00_" localSheetId="6">#REF!</definedName>
    <definedName name="SENRECAUDO00_" localSheetId="3">#REF!</definedName>
    <definedName name="SENRECAUDO00_" localSheetId="7">#REF!</definedName>
    <definedName name="SENRECAUDO00_">#REF!</definedName>
    <definedName name="SENRECAUDO93_" localSheetId="2">#REF!</definedName>
    <definedName name="SENRECAUDO93_" localSheetId="6">#REF!</definedName>
    <definedName name="SENRECAUDO93_" localSheetId="3">#REF!</definedName>
    <definedName name="SENRECAUDO93_" localSheetId="7">#REF!</definedName>
    <definedName name="SENRECAUDO93_">#REF!</definedName>
    <definedName name="SENRECAUDO94_" localSheetId="2">#REF!</definedName>
    <definedName name="SENRECAUDO94_" localSheetId="6">#REF!</definedName>
    <definedName name="SENRECAUDO94_" localSheetId="3">#REF!</definedName>
    <definedName name="SENRECAUDO94_" localSheetId="7">#REF!</definedName>
    <definedName name="SENRECAUDO94_">#REF!</definedName>
    <definedName name="SENRECAUDO95_" localSheetId="2">#REF!</definedName>
    <definedName name="SENRECAUDO95_" localSheetId="6">#REF!</definedName>
    <definedName name="SENRECAUDO95_" localSheetId="3">#REF!</definedName>
    <definedName name="SENRECAUDO95_" localSheetId="7">#REF!</definedName>
    <definedName name="SENRECAUDO95_">#REF!</definedName>
    <definedName name="SENRECAUDO96_" localSheetId="2">#REF!</definedName>
    <definedName name="SENRECAUDO96_" localSheetId="6">#REF!</definedName>
    <definedName name="SENRECAUDO96_" localSheetId="3">#REF!</definedName>
    <definedName name="SENRECAUDO96_" localSheetId="7">#REF!</definedName>
    <definedName name="SENRECAUDO96_">#REF!</definedName>
    <definedName name="SENRECAUDO97_" localSheetId="2">#REF!</definedName>
    <definedName name="SENRECAUDO97_" localSheetId="6">#REF!</definedName>
    <definedName name="SENRECAUDO97_" localSheetId="3">#REF!</definedName>
    <definedName name="SENRECAUDO97_" localSheetId="7">#REF!</definedName>
    <definedName name="SENRECAUDO97_">#REF!</definedName>
    <definedName name="SENRECAUDO98_" localSheetId="2">#REF!</definedName>
    <definedName name="SENRECAUDO98_" localSheetId="6">#REF!</definedName>
    <definedName name="SENRECAUDO98_" localSheetId="3">#REF!</definedName>
    <definedName name="SENRECAUDO98_" localSheetId="7">#REF!</definedName>
    <definedName name="SENRECAUDO98_">#REF!</definedName>
    <definedName name="SENRECAUDO99_" localSheetId="2">#REF!</definedName>
    <definedName name="SENRECAUDO99_" localSheetId="6">#REF!</definedName>
    <definedName name="SENRECAUDO99_" localSheetId="3">#REF!</definedName>
    <definedName name="SENRECAUDO99_" localSheetId="7">#REF!</definedName>
    <definedName name="SENRECAUDO99_">#REF!</definedName>
    <definedName name="SENSUPERAVIT00_" localSheetId="2">#REF!</definedName>
    <definedName name="SENSUPERAVIT00_" localSheetId="6">#REF!</definedName>
    <definedName name="SENSUPERAVIT00_" localSheetId="3">#REF!</definedName>
    <definedName name="SENSUPERAVIT00_" localSheetId="7">#REF!</definedName>
    <definedName name="SENSUPERAVIT00_">#REF!</definedName>
    <definedName name="SENSUPERAVIT93_" localSheetId="2">#REF!</definedName>
    <definedName name="SENSUPERAVIT93_" localSheetId="6">#REF!</definedName>
    <definedName name="SENSUPERAVIT93_" localSheetId="3">#REF!</definedName>
    <definedName name="SENSUPERAVIT93_" localSheetId="7">#REF!</definedName>
    <definedName name="SENSUPERAVIT93_">#REF!</definedName>
    <definedName name="SENSUPERAVIT94_" localSheetId="2">#REF!</definedName>
    <definedName name="SENSUPERAVIT94_" localSheetId="6">#REF!</definedName>
    <definedName name="SENSUPERAVIT94_" localSheetId="3">#REF!</definedName>
    <definedName name="SENSUPERAVIT94_" localSheetId="7">#REF!</definedName>
    <definedName name="SENSUPERAVIT94_">#REF!</definedName>
    <definedName name="SENSUPERAVIT95_" localSheetId="2">#REF!</definedName>
    <definedName name="SENSUPERAVIT95_" localSheetId="6">#REF!</definedName>
    <definedName name="SENSUPERAVIT95_" localSheetId="3">#REF!</definedName>
    <definedName name="SENSUPERAVIT95_" localSheetId="7">#REF!</definedName>
    <definedName name="SENSUPERAVIT95_">#REF!</definedName>
    <definedName name="SENSUPERAVIT96_" localSheetId="2">#REF!</definedName>
    <definedName name="SENSUPERAVIT96_" localSheetId="6">#REF!</definedName>
    <definedName name="SENSUPERAVIT96_" localSheetId="3">#REF!</definedName>
    <definedName name="SENSUPERAVIT96_" localSheetId="7">#REF!</definedName>
    <definedName name="SENSUPERAVIT96_">#REF!</definedName>
    <definedName name="SENSUPERAVIT97_" localSheetId="2">#REF!</definedName>
    <definedName name="SENSUPERAVIT97_" localSheetId="6">#REF!</definedName>
    <definedName name="SENSUPERAVIT97_" localSheetId="3">#REF!</definedName>
    <definedName name="SENSUPERAVIT97_" localSheetId="7">#REF!</definedName>
    <definedName name="SENSUPERAVIT97_">#REF!</definedName>
    <definedName name="SENSUPERAVIT98_" localSheetId="2">#REF!</definedName>
    <definedName name="SENSUPERAVIT98_" localSheetId="6">#REF!</definedName>
    <definedName name="SENSUPERAVIT98_" localSheetId="3">#REF!</definedName>
    <definedName name="SENSUPERAVIT98_" localSheetId="7">#REF!</definedName>
    <definedName name="SENSUPERAVIT98_">#REF!</definedName>
    <definedName name="SENSUPERAVIT99_" localSheetId="2">#REF!</definedName>
    <definedName name="SENSUPERAVIT99_" localSheetId="6">#REF!</definedName>
    <definedName name="SENSUPERAVIT99_" localSheetId="3">#REF!</definedName>
    <definedName name="SENSUPERAVIT99_" localSheetId="7">#REF!</definedName>
    <definedName name="SENSUPERAVIT99_">#REF!</definedName>
    <definedName name="SENTARIFA00_" localSheetId="2">#REF!</definedName>
    <definedName name="SENTARIFA00_" localSheetId="6">#REF!</definedName>
    <definedName name="SENTARIFA00_" localSheetId="3">#REF!</definedName>
    <definedName name="SENTARIFA00_" localSheetId="7">#REF!</definedName>
    <definedName name="SENTARIFA00_">#REF!</definedName>
    <definedName name="SENTARIFA93_" localSheetId="2">#REF!</definedName>
    <definedName name="SENTARIFA93_" localSheetId="6">#REF!</definedName>
    <definedName name="SENTARIFA93_" localSheetId="3">#REF!</definedName>
    <definedName name="SENTARIFA93_" localSheetId="7">#REF!</definedName>
    <definedName name="SENTARIFA93_">#REF!</definedName>
    <definedName name="SENTARIFA94_" localSheetId="2">#REF!</definedName>
    <definedName name="SENTARIFA94_" localSheetId="6">#REF!</definedName>
    <definedName name="SENTARIFA94_" localSheetId="3">#REF!</definedName>
    <definedName name="SENTARIFA94_" localSheetId="7">#REF!</definedName>
    <definedName name="SENTARIFA94_">#REF!</definedName>
    <definedName name="SENTARIFA95_" localSheetId="2">#REF!</definedName>
    <definedName name="SENTARIFA95_" localSheetId="6">#REF!</definedName>
    <definedName name="SENTARIFA95_" localSheetId="3">#REF!</definedName>
    <definedName name="SENTARIFA95_" localSheetId="7">#REF!</definedName>
    <definedName name="SENTARIFA95_">#REF!</definedName>
    <definedName name="SENTARIFA96_" localSheetId="2">#REF!</definedName>
    <definedName name="SENTARIFA96_" localSheetId="6">#REF!</definedName>
    <definedName name="SENTARIFA96_" localSheetId="3">#REF!</definedName>
    <definedName name="SENTARIFA96_" localSheetId="7">#REF!</definedName>
    <definedName name="SENTARIFA96_">#REF!</definedName>
    <definedName name="SENTARIFA97_" localSheetId="2">#REF!</definedName>
    <definedName name="SENTARIFA97_" localSheetId="6">#REF!</definedName>
    <definedName name="SENTARIFA97_" localSheetId="3">#REF!</definedName>
    <definedName name="SENTARIFA97_" localSheetId="7">#REF!</definedName>
    <definedName name="SENTARIFA97_">#REF!</definedName>
    <definedName name="SENTARIFA98_" localSheetId="2">#REF!</definedName>
    <definedName name="SENTARIFA98_" localSheetId="6">#REF!</definedName>
    <definedName name="SENTARIFA98_" localSheetId="3">#REF!</definedName>
    <definedName name="SENTARIFA98_" localSheetId="7">#REF!</definedName>
    <definedName name="SENTARIFA98_">#REF!</definedName>
    <definedName name="SENTARIFA99_" localSheetId="2">#REF!</definedName>
    <definedName name="SENTARIFA99_" localSheetId="6">#REF!</definedName>
    <definedName name="SENTARIFA99_" localSheetId="3">#REF!</definedName>
    <definedName name="SENTARIFA99_" localSheetId="7">#REF!</definedName>
    <definedName name="SENTARIFA99_">#REF!</definedName>
    <definedName name="SENVARDEM00_" localSheetId="2">#REF!</definedName>
    <definedName name="SENVARDEM00_" localSheetId="6">#REF!</definedName>
    <definedName name="SENVARDEM00_" localSheetId="3">#REF!</definedName>
    <definedName name="SENVARDEM00_" localSheetId="7">#REF!</definedName>
    <definedName name="SENVARDEM00_">#REF!</definedName>
    <definedName name="SENVARDEM93_" localSheetId="2">#REF!</definedName>
    <definedName name="SENVARDEM93_" localSheetId="6">#REF!</definedName>
    <definedName name="SENVARDEM93_" localSheetId="3">#REF!</definedName>
    <definedName name="SENVARDEM93_" localSheetId="7">#REF!</definedName>
    <definedName name="SENVARDEM93_">#REF!</definedName>
    <definedName name="SENVARDEM94_" localSheetId="2">#REF!</definedName>
    <definedName name="SENVARDEM94_" localSheetId="6">#REF!</definedName>
    <definedName name="SENVARDEM94_" localSheetId="3">#REF!</definedName>
    <definedName name="SENVARDEM94_" localSheetId="7">#REF!</definedName>
    <definedName name="SENVARDEM94_">#REF!</definedName>
    <definedName name="SENVARDEM95_" localSheetId="2">#REF!</definedName>
    <definedName name="SENVARDEM95_" localSheetId="6">#REF!</definedName>
    <definedName name="SENVARDEM95_" localSheetId="3">#REF!</definedName>
    <definedName name="SENVARDEM95_" localSheetId="7">#REF!</definedName>
    <definedName name="SENVARDEM95_">#REF!</definedName>
    <definedName name="SENVARDEM96_" localSheetId="2">#REF!</definedName>
    <definedName name="SENVARDEM96_" localSheetId="6">#REF!</definedName>
    <definedName name="SENVARDEM96_" localSheetId="3">#REF!</definedName>
    <definedName name="SENVARDEM96_" localSheetId="7">#REF!</definedName>
    <definedName name="SENVARDEM96_">#REF!</definedName>
    <definedName name="SENVARDEM97_" localSheetId="2">#REF!</definedName>
    <definedName name="SENVARDEM97_" localSheetId="6">#REF!</definedName>
    <definedName name="SENVARDEM97_" localSheetId="3">#REF!</definedName>
    <definedName name="SENVARDEM97_" localSheetId="7">#REF!</definedName>
    <definedName name="SENVARDEM97_">#REF!</definedName>
    <definedName name="SENVARDEM98_" localSheetId="2">#REF!</definedName>
    <definedName name="SENVARDEM98_" localSheetId="6">#REF!</definedName>
    <definedName name="SENVARDEM98_" localSheetId="3">#REF!</definedName>
    <definedName name="SENVARDEM98_" localSheetId="7">#REF!</definedName>
    <definedName name="SENVARDEM98_">#REF!</definedName>
    <definedName name="SENVARDEM99_" localSheetId="2">#REF!</definedName>
    <definedName name="SENVARDEM99_" localSheetId="6">#REF!</definedName>
    <definedName name="SENVARDEM99_" localSheetId="3">#REF!</definedName>
    <definedName name="SENVARDEM99_" localSheetId="7">#REF!</definedName>
    <definedName name="SENVARDEM99_">#REF!</definedName>
    <definedName name="SENVENTAS00_" localSheetId="2">#REF!</definedName>
    <definedName name="SENVENTAS00_" localSheetId="6">#REF!</definedName>
    <definedName name="SENVENTAS00_" localSheetId="3">#REF!</definedName>
    <definedName name="SENVENTAS00_" localSheetId="7">#REF!</definedName>
    <definedName name="SENVENTAS00_">#REF!</definedName>
    <definedName name="SENVENTAS93_" localSheetId="2">#REF!</definedName>
    <definedName name="SENVENTAS93_" localSheetId="6">#REF!</definedName>
    <definedName name="SENVENTAS93_" localSheetId="3">#REF!</definedName>
    <definedName name="SENVENTAS93_" localSheetId="7">#REF!</definedName>
    <definedName name="SENVENTAS93_">#REF!</definedName>
    <definedName name="SENVENTAS94_" localSheetId="2">#REF!</definedName>
    <definedName name="SENVENTAS94_" localSheetId="6">#REF!</definedName>
    <definedName name="SENVENTAS94_" localSheetId="3">#REF!</definedName>
    <definedName name="SENVENTAS94_" localSheetId="7">#REF!</definedName>
    <definedName name="SENVENTAS94_">#REF!</definedName>
    <definedName name="SENVENTAS95_" localSheetId="2">#REF!</definedName>
    <definedName name="SENVENTAS95_" localSheetId="6">#REF!</definedName>
    <definedName name="SENVENTAS95_" localSheetId="3">#REF!</definedName>
    <definedName name="SENVENTAS95_" localSheetId="7">#REF!</definedName>
    <definedName name="SENVENTAS95_">#REF!</definedName>
    <definedName name="SENVENTAS96_" localSheetId="2">#REF!</definedName>
    <definedName name="SENVENTAS96_" localSheetId="6">#REF!</definedName>
    <definedName name="SENVENTAS96_" localSheetId="3">#REF!</definedName>
    <definedName name="SENVENTAS96_" localSheetId="7">#REF!</definedName>
    <definedName name="SENVENTAS96_">#REF!</definedName>
    <definedName name="SENVENTAS97_" localSheetId="2">#REF!</definedName>
    <definedName name="SENVENTAS97_" localSheetId="6">#REF!</definedName>
    <definedName name="SENVENTAS97_" localSheetId="3">#REF!</definedName>
    <definedName name="SENVENTAS97_" localSheetId="7">#REF!</definedName>
    <definedName name="SENVENTAS97_">#REF!</definedName>
    <definedName name="SENVENTAS98_" localSheetId="2">#REF!</definedName>
    <definedName name="SENVENTAS98_" localSheetId="6">#REF!</definedName>
    <definedName name="SENVENTAS98_" localSheetId="3">#REF!</definedName>
    <definedName name="SENVENTAS98_" localSheetId="7">#REF!</definedName>
    <definedName name="SENVENTAS98_">#REF!</definedName>
    <definedName name="SENVENTAS99_" localSheetId="2">#REF!</definedName>
    <definedName name="SENVENTAS99_" localSheetId="6">#REF!</definedName>
    <definedName name="SENVENTAS99_" localSheetId="3">#REF!</definedName>
    <definedName name="SENVENTAS99_" localSheetId="7">#REF!</definedName>
    <definedName name="SENVENTAS99_">#REF!</definedName>
    <definedName name="Sep">[13]BCol!$X$3</definedName>
    <definedName name="SERVICIODEUDANACION" localSheetId="4">'[28]DETALLE-DEUDA'!#REF!</definedName>
    <definedName name="SERVICIODEUDANACION" localSheetId="8">'[28]DETALLE-DEUDA'!#REF!</definedName>
    <definedName name="SERVICIODEUDANACION" localSheetId="2">'[28]DETALLE-DEUDA'!#REF!</definedName>
    <definedName name="SERVICIODEUDANACION" localSheetId="6">'[28]DETALLE-DEUDA'!#REF!</definedName>
    <definedName name="SERVICIODEUDANACION" localSheetId="3">'[28]DETALLE-DEUDA'!#REF!</definedName>
    <definedName name="SERVICIODEUDANACION" localSheetId="7">'[28]DETALLE-DEUDA'!#REF!</definedName>
    <definedName name="SERVICIODEUDANACION">'[28]DETALLE-DEUDA'!#REF!</definedName>
    <definedName name="Servicios_personales" localSheetId="4">#REF!</definedName>
    <definedName name="Servicios_personales" localSheetId="8">#REF!</definedName>
    <definedName name="Servicios_personales" localSheetId="2">#REF!</definedName>
    <definedName name="Servicios_personales" localSheetId="6">#REF!</definedName>
    <definedName name="Servicios_personales" localSheetId="3">#REF!</definedName>
    <definedName name="Servicios_personales" localSheetId="7">#REF!</definedName>
    <definedName name="Servicios_personales">#REF!</definedName>
    <definedName name="SI" localSheetId="4">'[29]CUA1-3'!#REF!</definedName>
    <definedName name="SI" localSheetId="8">'[29]CUA1-3'!#REF!</definedName>
    <definedName name="SI" localSheetId="2">'[29]CUA1-3'!#REF!</definedName>
    <definedName name="SI" localSheetId="6">'[29]CUA1-3'!#REF!</definedName>
    <definedName name="SI" localSheetId="3">'[29]CUA1-3'!#REF!</definedName>
    <definedName name="SI" localSheetId="7">'[29]CUA1-3'!#REF!</definedName>
    <definedName name="SI">'[29]CUA1-3'!#REF!</definedName>
    <definedName name="SITFID95_">[24]SUPUESTOS!$J$7</definedName>
    <definedName name="SITFIS00_">[24]SUPUESTOS!$O$7</definedName>
    <definedName name="SITFIS93_">[24]SUPUESTOS!$H$7</definedName>
    <definedName name="SITFIS94_">[24]SUPUESTOS!$I$7</definedName>
    <definedName name="SITFIS95_">[24]SUPUESTOS!$J$7</definedName>
    <definedName name="SITFIS96_">[24]SUPUESTOS!$K$7</definedName>
    <definedName name="SITFIS97_">[24]SUPUESTOS!$L$7</definedName>
    <definedName name="SITFIS98_">[24]SUPUESTOS!$M$7</definedName>
    <definedName name="SITFIS99_">[24]SUPUESTOS!$N$7</definedName>
    <definedName name="skghafdn" hidden="1">{"PAGOS DOLARES",#N/A,FALSE,"informes"}</definedName>
    <definedName name="solnac" localSheetId="2">[14]GASTOS!#REF!</definedName>
    <definedName name="solnac" localSheetId="6">[14]GASTOS!#REF!</definedName>
    <definedName name="solnac" localSheetId="3">[14]GASTOS!#REF!</definedName>
    <definedName name="solnac" localSheetId="7">[14]GASTOS!#REF!</definedName>
    <definedName name="solnac">[14]GASTOS!#REF!</definedName>
    <definedName name="solprp" localSheetId="2">[14]GASTOS!#REF!</definedName>
    <definedName name="solprp" localSheetId="6">[14]GASTOS!#REF!</definedName>
    <definedName name="solprp" localSheetId="3">[14]GASTOS!#REF!</definedName>
    <definedName name="solprp" localSheetId="7">[14]GASTOS!#REF!</definedName>
    <definedName name="solprp">[14]GASTOS!#REF!</definedName>
    <definedName name="SORTEADO" localSheetId="4">#REF!</definedName>
    <definedName name="SORTEADO" localSheetId="8">#REF!</definedName>
    <definedName name="SORTEADO" localSheetId="2">#REF!</definedName>
    <definedName name="SORTEADO" localSheetId="6">#REF!</definedName>
    <definedName name="SORTEADO" localSheetId="3">#REF!</definedName>
    <definedName name="SORTEADO" localSheetId="7">#REF!</definedName>
    <definedName name="SORTEADO">#REF!</definedName>
    <definedName name="SS" hidden="1">{"PAGOS DOLARES",#N/A,FALSE,"informes"}</definedName>
    <definedName name="SUBDIRECTOR" localSheetId="4">#REF!</definedName>
    <definedName name="SUBDIRECTOR" localSheetId="8">#REF!</definedName>
    <definedName name="SUBDIRECTOR" localSheetId="2">#REF!</definedName>
    <definedName name="SUBDIRECTOR" localSheetId="6">#REF!</definedName>
    <definedName name="SUBDIRECTOR" localSheetId="3">#REF!</definedName>
    <definedName name="SUBDIRECTOR" localSheetId="7">#REF!</definedName>
    <definedName name="SUBDIRECTOR">#REF!</definedName>
    <definedName name="subtrn" localSheetId="2">#REF!</definedName>
    <definedName name="subtrn" localSheetId="6">#REF!</definedName>
    <definedName name="subtrn" localSheetId="3">#REF!</definedName>
    <definedName name="subtrn" localSheetId="7">#REF!</definedName>
    <definedName name="subtrn">#REF!</definedName>
    <definedName name="SUMAS">[30]O.Enti!#REF!</definedName>
    <definedName name="TABRIL">[1]ENTRADA!#REF!</definedName>
    <definedName name="TAGOSTO">[1]ENTRADA!#REF!</definedName>
    <definedName name="TCI">[1]ENTRADA!#REF!</definedName>
    <definedName name="TCII">[1]ENTRADA!#REF!</definedName>
    <definedName name="TCIII">[1]ENTRADA!#REF!</definedName>
    <definedName name="TCIV">[1]ENTRADA!#REF!</definedName>
    <definedName name="TCP00_" localSheetId="2">#REF!</definedName>
    <definedName name="TCP00_" localSheetId="6">#REF!</definedName>
    <definedName name="TCP00_" localSheetId="3">#REF!</definedName>
    <definedName name="TCP00_" localSheetId="7">#REF!</definedName>
    <definedName name="TCP00_">#REF!</definedName>
    <definedName name="TCP93_" localSheetId="2">#REF!</definedName>
    <definedName name="TCP93_" localSheetId="6">#REF!</definedName>
    <definedName name="TCP93_" localSheetId="3">#REF!</definedName>
    <definedName name="TCP93_" localSheetId="7">#REF!</definedName>
    <definedName name="TCP93_">#REF!</definedName>
    <definedName name="TCP94_" localSheetId="2">#REF!</definedName>
    <definedName name="TCP94_" localSheetId="6">#REF!</definedName>
    <definedName name="TCP94_" localSheetId="3">#REF!</definedName>
    <definedName name="TCP94_" localSheetId="7">#REF!</definedName>
    <definedName name="TCP94_">#REF!</definedName>
    <definedName name="TCP95_" localSheetId="2">#REF!</definedName>
    <definedName name="TCP95_" localSheetId="6">#REF!</definedName>
    <definedName name="TCP95_" localSheetId="3">#REF!</definedName>
    <definedName name="TCP95_" localSheetId="7">#REF!</definedName>
    <definedName name="TCP95_">#REF!</definedName>
    <definedName name="TCP96_" localSheetId="2">#REF!</definedName>
    <definedName name="TCP96_" localSheetId="6">#REF!</definedName>
    <definedName name="TCP96_" localSheetId="3">#REF!</definedName>
    <definedName name="TCP96_" localSheetId="7">#REF!</definedName>
    <definedName name="TCP96_">#REF!</definedName>
    <definedName name="TCP97_" localSheetId="2">#REF!</definedName>
    <definedName name="TCP97_" localSheetId="6">#REF!</definedName>
    <definedName name="TCP97_" localSheetId="3">#REF!</definedName>
    <definedName name="TCP97_" localSheetId="7">#REF!</definedName>
    <definedName name="TCP97_">#REF!</definedName>
    <definedName name="TCP98_" localSheetId="2">#REF!</definedName>
    <definedName name="TCP98_" localSheetId="6">#REF!</definedName>
    <definedName name="TCP98_" localSheetId="3">#REF!</definedName>
    <definedName name="TCP98_" localSheetId="7">#REF!</definedName>
    <definedName name="TCP98_">#REF!</definedName>
    <definedName name="TCP99_" localSheetId="2">#REF!</definedName>
    <definedName name="TCP99_" localSheetId="6">#REF!</definedName>
    <definedName name="TCP99_" localSheetId="3">#REF!</definedName>
    <definedName name="TCP99_" localSheetId="7">#REF!</definedName>
    <definedName name="TCP99_">#REF!</definedName>
    <definedName name="TDIC">[1]ENTRADA!#REF!</definedName>
    <definedName name="TELECOMCRECIM" localSheetId="2">#REF!</definedName>
    <definedName name="TELECOMCRECIM" localSheetId="6">#REF!</definedName>
    <definedName name="TELECOMCRECIM" localSheetId="3">#REF!</definedName>
    <definedName name="TELECOMCRECIM" localSheetId="7">#REF!</definedName>
    <definedName name="TELECOMCRECIM">#REF!</definedName>
    <definedName name="TELECOMPESOS" localSheetId="2">#REF!</definedName>
    <definedName name="TELECOMPESOS" localSheetId="6">#REF!</definedName>
    <definedName name="TELECOMPESOS" localSheetId="3">#REF!</definedName>
    <definedName name="TELECOMPESOS" localSheetId="7">#REF!</definedName>
    <definedName name="TELECOMPESOS">#REF!</definedName>
    <definedName name="TELECOMPIB" localSheetId="2">#REF!</definedName>
    <definedName name="TELECOMPIB" localSheetId="6">#REF!</definedName>
    <definedName name="TELECOMPIB" localSheetId="3">#REF!</definedName>
    <definedName name="TELECOMPIB" localSheetId="7">#REF!</definedName>
    <definedName name="TELECOMPIB">#REF!</definedName>
    <definedName name="Tendencia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ERO">[1]ENTRADA!#REF!</definedName>
    <definedName name="TFEBRERO">[1]ENTRADA!#REF!</definedName>
    <definedName name="TJULIO">[1]ENTRADA!#REF!</definedName>
    <definedName name="TJUNIO">[1]ENTRADA!#REF!</definedName>
    <definedName name="TMARZO">[1]ENTRADA!#REF!</definedName>
    <definedName name="TMAYO">[1]ENTRADA!#REF!</definedName>
    <definedName name="TNOV">[1]ENTRADA!#REF!</definedName>
    <definedName name="TOCTUBRE">[1]ENTRADA!#REF!</definedName>
    <definedName name="TODO" localSheetId="4">#REF!</definedName>
    <definedName name="TODO" localSheetId="8">#REF!</definedName>
    <definedName name="TODO" localSheetId="2">#REF!</definedName>
    <definedName name="TODO" localSheetId="6">#REF!</definedName>
    <definedName name="TODO" localSheetId="3">#REF!</definedName>
    <definedName name="TODO" localSheetId="7">#REF!</definedName>
    <definedName name="TODO">#REF!</definedName>
    <definedName name="tony" hidden="1">{#N/A,#N/A,FALSE,"informes"}</definedName>
    <definedName name="TOTAL" localSheetId="4">#REF!</definedName>
    <definedName name="TOTAL" localSheetId="8">#REF!</definedName>
    <definedName name="TOTAL" localSheetId="2">#REF!</definedName>
    <definedName name="TOTAL" localSheetId="6">#REF!</definedName>
    <definedName name="TOTAL" localSheetId="3">#REF!</definedName>
    <definedName name="TOTAL" localSheetId="7">#REF!</definedName>
    <definedName name="TOTAL">#REF!</definedName>
    <definedName name="tothorext" localSheetId="2">#REF!</definedName>
    <definedName name="tothorext" localSheetId="6">#REF!</definedName>
    <definedName name="tothorext" localSheetId="3">#REF!</definedName>
    <definedName name="tothorext" localSheetId="7">#REF!</definedName>
    <definedName name="tothorext">#REF!</definedName>
    <definedName name="totindemvac" localSheetId="2">#REF!</definedName>
    <definedName name="totindemvac" localSheetId="6">#REF!</definedName>
    <definedName name="totindemvac" localSheetId="3">#REF!</definedName>
    <definedName name="totindemvac" localSheetId="7">#REF!</definedName>
    <definedName name="totindemvac">#REF!</definedName>
    <definedName name="tranferencias" localSheetId="2">#REF!</definedName>
    <definedName name="tranferencias" localSheetId="6">#REF!</definedName>
    <definedName name="tranferencias" localSheetId="3">#REF!</definedName>
    <definedName name="tranferencias" localSheetId="7">#REF!</definedName>
    <definedName name="tranferencias">#REF!</definedName>
    <definedName name="TRANSTOT00_">[24]SUPUESTOS!$O$5</definedName>
    <definedName name="TRANSTOT93_">[24]SUPUESTOS!$H$5</definedName>
    <definedName name="TRANSTOT94_">[24]SUPUESTOS!$I$5</definedName>
    <definedName name="TRANSTOT95_">[24]SUPUESTOS!$J$5</definedName>
    <definedName name="TRANSTOT96_">[24]SUPUESTOS!$K$5</definedName>
    <definedName name="TRANSTOT97_">[24]SUPUESTOS!$L$5</definedName>
    <definedName name="TRANSTOT98_">[24]SUPUESTOS!$M$5</definedName>
    <definedName name="TRANSTOT99_">[24]SUPUESTOS!$N$5</definedName>
    <definedName name="TRIM1">[1]ENTRADA!#REF!</definedName>
    <definedName name="TRIM2">[1]ENTRADA!#REF!</definedName>
    <definedName name="TRIM3">[1]ENTRADA!#REF!</definedName>
    <definedName name="TRIM4">[1]ENTRADA!#REF!</definedName>
    <definedName name="TSEP">[1]ENTRADA!#REF!</definedName>
    <definedName name="TT" hidden="1">{"PAGOS DOLARES",#N/A,FALSE,"informes"}</definedName>
    <definedName name="ttt" hidden="1">{"INGRESOS DOLARES",#N/A,FALSE,"informes"}</definedName>
    <definedName name="tyhjuopiwhsonjjy" hidden="1">{#N/A,#N/A,FALSE,"informes"}</definedName>
    <definedName name="uno" localSheetId="4">#REF!</definedName>
    <definedName name="uno" localSheetId="8">#REF!</definedName>
    <definedName name="uno" localSheetId="2">#REF!</definedName>
    <definedName name="uno" localSheetId="6">#REF!</definedName>
    <definedName name="uno" localSheetId="3">#REF!</definedName>
    <definedName name="uno" localSheetId="7">#REF!</definedName>
    <definedName name="uno">#REF!</definedName>
    <definedName name="usrg" hidden="1">{#N/A,#N/A,FALSE,"informes"}</definedName>
    <definedName name="uu" hidden="1">{"PAGOS DOLARES",#N/A,FALSE,"informes"}</definedName>
    <definedName name="uyuy" hidden="1">{"PAGOS DOLARES",#N/A,FALSE,"informes"}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4">#REF!</definedName>
    <definedName name="valor" localSheetId="8">#REF!</definedName>
    <definedName name="valor" localSheetId="2">#REF!</definedName>
    <definedName name="valor" localSheetId="6">#REF!</definedName>
    <definedName name="valor" localSheetId="3">#REF!</definedName>
    <definedName name="valor" localSheetId="7">#REF!</definedName>
    <definedName name="valor">#REF!</definedName>
    <definedName name="valorpuntoIng" localSheetId="4">#REF!</definedName>
    <definedName name="valorpuntoIng" localSheetId="8">#REF!</definedName>
    <definedName name="valorpuntoIng" localSheetId="2">#REF!</definedName>
    <definedName name="valorpuntoIng" localSheetId="6">#REF!</definedName>
    <definedName name="valorpuntoIng" localSheetId="3">#REF!</definedName>
    <definedName name="valorpuntoIng" localSheetId="7">#REF!</definedName>
    <definedName name="valorpuntoIng">#REF!</definedName>
    <definedName name="VARIACIONES" localSheetId="2">#REF!</definedName>
    <definedName name="VARIACIONES" localSheetId="6">#REF!</definedName>
    <definedName name="VARIACIONES" localSheetId="3">#REF!</definedName>
    <definedName name="VARIACIONES" localSheetId="7">#REF!</definedName>
    <definedName name="VARIACIONES">#REF!</definedName>
    <definedName name="VARPIB00_">[24]SUPUESTOS!$O$20</definedName>
    <definedName name="VARPIB93_">[24]SUPUESTOS!$H$20</definedName>
    <definedName name="VARPIB94_">[24]SUPUESTOS!$I$20</definedName>
    <definedName name="VARPIB95_">[24]SUPUESTOS!$J$20</definedName>
    <definedName name="VARPIB96_">[24]SUPUESTOS!$K$20</definedName>
    <definedName name="VARPIB97_">[24]SUPUESTOS!$L$20</definedName>
    <definedName name="VARPIB98_">[24]SUPUESTOS!$M$20</definedName>
    <definedName name="VARPIB99_">[24]SUPUESTOS!$N$20</definedName>
    <definedName name="VIGENCIA">'[7]PAGOS VIGENCIA t'!$A$2:$AS$55</definedName>
    <definedName name="Vigencia_1999" localSheetId="4">#REF!</definedName>
    <definedName name="Vigencia_1999" localSheetId="8">#REF!</definedName>
    <definedName name="Vigencia_1999" localSheetId="2">#REF!</definedName>
    <definedName name="Vigencia_1999" localSheetId="6">#REF!</definedName>
    <definedName name="Vigencia_1999" localSheetId="3">#REF!</definedName>
    <definedName name="Vigencia_1999" localSheetId="7">#REF!</definedName>
    <definedName name="Vigencia_1999">#REF!</definedName>
    <definedName name="Vigencia_2000" localSheetId="4">#REF!</definedName>
    <definedName name="Vigencia_2000" localSheetId="8">#REF!</definedName>
    <definedName name="Vigencia_2000" localSheetId="2">#REF!</definedName>
    <definedName name="Vigencia_2000" localSheetId="6">#REF!</definedName>
    <definedName name="Vigencia_2000" localSheetId="3">#REF!</definedName>
    <definedName name="Vigencia_2000" localSheetId="7">#REF!</definedName>
    <definedName name="Vigencia_2000">#REF!</definedName>
    <definedName name="Vigencia_2001" localSheetId="4">#REF!</definedName>
    <definedName name="Vigencia_2001" localSheetId="8">#REF!</definedName>
    <definedName name="Vigencia_2001" localSheetId="2">#REF!</definedName>
    <definedName name="Vigencia_2001" localSheetId="6">#REF!</definedName>
    <definedName name="Vigencia_2001" localSheetId="3">#REF!</definedName>
    <definedName name="Vigencia_2001" localSheetId="7">#REF!</definedName>
    <definedName name="Vigencia_2001">#REF!</definedName>
    <definedName name="Vigencia_2002" localSheetId="2">#REF!</definedName>
    <definedName name="Vigencia_2002" localSheetId="6">#REF!</definedName>
    <definedName name="Vigencia_2002" localSheetId="3">#REF!</definedName>
    <definedName name="Vigencia_2002" localSheetId="7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wrn.eaab." localSheetId="4" hidden="1">{"eaab",#N/A,FALSE,"EAAB"}</definedName>
    <definedName name="wrn.eaab." localSheetId="8" hidden="1">{"eaab",#N/A,FALSE,"EAAB"}</definedName>
    <definedName name="wrn.eaab." localSheetId="2" hidden="1">{"eaab",#N/A,FALSE,"EAAB"}</definedName>
    <definedName name="wrn.eaab." localSheetId="3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4" hidden="1">{"emca",#N/A,FALSE,"EMCA"}</definedName>
    <definedName name="wrn.emca." localSheetId="8" hidden="1">{"emca",#N/A,FALSE,"EMCA"}</definedName>
    <definedName name="wrn.emca." localSheetId="2" hidden="1">{"emca",#N/A,FALSE,"EMCA"}</definedName>
    <definedName name="wrn.emca." localSheetId="3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4" hidden="1">{"epma",#N/A,FALSE,"EPMA"}</definedName>
    <definedName name="wrn.epma." localSheetId="8" hidden="1">{"epma",#N/A,FALSE,"EPMA"}</definedName>
    <definedName name="wrn.epma." localSheetId="2" hidden="1">{"epma",#N/A,FALSE,"EPMA"}</definedName>
    <definedName name="wrn.epma." localSheetId="3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4" hidden="1">{"trimestre",#N/A,FALSE,"TRIMESTRE"}</definedName>
    <definedName name="wrn.trimestre." localSheetId="8" hidden="1">{"trimestre",#N/A,FALSE,"TRIMESTRE"}</definedName>
    <definedName name="wrn.trimestre." localSheetId="2" hidden="1">{"trimestre",#N/A,FALSE,"TRIMESTRE"}</definedName>
    <definedName name="wrn.trimestre." localSheetId="3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4" hidden="1">{"empresa",#N/A,FALSE,"xEMPRESA"}</definedName>
    <definedName name="wrn.xempresa." localSheetId="8" hidden="1">{"empresa",#N/A,FALSE,"xEMPRESA"}</definedName>
    <definedName name="wrn.xempresa." localSheetId="2" hidden="1">{"empresa",#N/A,FALSE,"xEMPRESA"}</definedName>
    <definedName name="wrn.xempresa." localSheetId="3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hidden="1">{"epma",#N/A,FALSE,"EPMA"}</definedName>
    <definedName name="xxxx">'[31]REZAGO anterior'!$AB$2:$AI$101</definedName>
    <definedName name="yjwi4ojonpiyjioha" hidden="1">{#N/A,#N/A,FALSE,"informes"}</definedName>
    <definedName name="yy">#REF!</definedName>
    <definedName name="yyii">#REF!</definedName>
    <definedName name="Z" localSheetId="2">'[29]CUA1-3'!#REF!</definedName>
    <definedName name="Z" localSheetId="6">'[29]CUA1-3'!#REF!</definedName>
    <definedName name="Z" localSheetId="3">'[29]CUA1-3'!#REF!</definedName>
    <definedName name="Z" localSheetId="7">'[29]CUA1-3'!#REF!</definedName>
    <definedName name="Z">'[29]CUA1-3'!#REF!</definedName>
    <definedName name="Z_91E95AE5_DCC2_11D0_8DF1_00805F2A002D_.wvu.Cols" hidden="1">'[20]Seguimiento CSF'!$L$1:$N$65536,'[20]Seguimiento CSF'!$R$1:$BU$65536</definedName>
    <definedName name="Z_91E95AE6_DCC2_11D0_8DF1_00805F2A002D_.wvu.Cols" hidden="1">'[20]Seguimiento CSF'!$L$1:$N$65536,'[20]Seguimiento CSF'!$Q$1:$AD$65536</definedName>
    <definedName name="Z_91E95AE6_DCC2_11D0_8DF1_00805F2A002D_.wvu.Rows" localSheetId="4" hidden="1">'[20]Seguimiento CSF'!#REF!,'[20]Seguimiento CSF'!#REF!</definedName>
    <definedName name="Z_91E95AE6_DCC2_11D0_8DF1_00805F2A002D_.wvu.Rows" localSheetId="8" hidden="1">'[20]Seguimiento CSF'!#REF!,'[20]Seguimiento CSF'!#REF!</definedName>
    <definedName name="Z_91E95AE6_DCC2_11D0_8DF1_00805F2A002D_.wvu.Rows" localSheetId="2" hidden="1">'[20]Seguimiento CSF'!#REF!,'[20]Seguimiento CSF'!#REF!</definedName>
    <definedName name="Z_91E95AE6_DCC2_11D0_8DF1_00805F2A002D_.wvu.Rows" localSheetId="6" hidden="1">'[20]Seguimiento CSF'!#REF!,'[20]Seguimiento CSF'!#REF!</definedName>
    <definedName name="Z_91E95AE6_DCC2_11D0_8DF1_00805F2A002D_.wvu.Rows" localSheetId="3" hidden="1">'[20]Seguimiento CSF'!#REF!,'[20]Seguimiento CSF'!#REF!</definedName>
    <definedName name="Z_91E95AE6_DCC2_11D0_8DF1_00805F2A002D_.wvu.Rows" localSheetId="7" hidden="1">'[20]Seguimiento CSF'!#REF!,'[20]Seguimiento CSF'!#REF!</definedName>
    <definedName name="Z_91E95AE6_DCC2_11D0_8DF1_00805F2A002D_.wvu.Rows" hidden="1">'[20]Seguimiento CSF'!#REF!,'[20]Seguimiento CSF'!#REF!</definedName>
    <definedName name="Z_91E95AE7_DCC2_11D0_8DF1_00805F2A002D_.wvu.Cols" hidden="1">'[20]Resumen MES OPEF'!$C$1:$C$65536,'[20]Resumen MES OPEF'!$N$1:$N$65536,'[20]Resumen MES OPEF'!$Y$1:$Y$65536,'[20]Resumen MES OPEF'!$AL$1:$AL$65536,'[20]Resumen MES OPEF'!$AV$1:$AV$65536,'[20]Resumen MES OPEF'!$BG$1:$BG$65536,'[20]Resumen MES OPEF'!$BR$1:$BR$65536,'[20]Resumen MES OPEF'!$CC$1:$CC$65536</definedName>
    <definedName name="Z_91E95AE8_DCC2_11D0_8DF1_00805F2A002D_.wvu.Cols" hidden="1">'[20]Seguimiento CSF'!$L$1:$N$65536,'[20]Seguimiento CSF'!$R$1:$AD$65536,'[20]Seguimiento CSF'!$AY$1:$AY$65536,'[20]Seguimiento CSF'!$BH$1:$BH$65536,'[20]Seguimiento CSF'!$BQ$1:$BQ$65536</definedName>
    <definedName name="Z_91E95AE9_DCC2_11D0_8DF1_00805F2A002D_.wvu.Cols" hidden="1">'[20]Seguimiento CSF'!$L$1:$N$65536,'[20]Seguimiento CSF'!$R$1:$AD$65536,'[20]Seguimiento CSF'!$AH$1:$AY$65536,'[20]Seguimiento CSF'!$BA$1:$BH$65536,'[20]Seguimiento CSF'!$BJ$1:$BQ$65536,'[20]Seguimiento CSF'!$BS$1:$CF$65536</definedName>
    <definedName name="Z_91E95AEB_DCC2_11D0_8DF1_00805F2A002D_.wvu.Cols" hidden="1">'[20]Resumen OPEF'!$E$1:$J$65536,'[20]Resumen OPEF'!$M$1:$Q$65536</definedName>
    <definedName name="Z_91E95AEC_DCC2_11D0_8DF1_00805F2A002D_.wvu.Cols" hidden="1">'[20]Resumen OPEF'!$C$1:$C$65536,'[20]Resumen OPEF'!$E$1:$E$65536,'[20]Resumen OPEF'!$H$1:$I$65536,'[20]Resumen OPEF'!$K$1:$L$65536,'[20]Resumen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82" i="5" l="1"/>
  <c r="AA18" i="6"/>
  <c r="AA31" i="1"/>
  <c r="AA21" i="3"/>
  <c r="AA7" i="1"/>
  <c r="AA14" i="6"/>
  <c r="AA15" i="6" l="1"/>
  <c r="G9" i="12"/>
  <c r="G10" i="12"/>
  <c r="G11" i="12"/>
  <c r="G12" i="12"/>
  <c r="G14" i="12"/>
  <c r="G15" i="12"/>
  <c r="G16" i="12"/>
  <c r="G17" i="12"/>
  <c r="Z80" i="5"/>
  <c r="Z7" i="5"/>
  <c r="AA25" i="1"/>
  <c r="AA6" i="1"/>
  <c r="AA12" i="3"/>
  <c r="G13" i="12" s="1"/>
  <c r="AA7" i="3"/>
  <c r="Z7" i="2"/>
  <c r="Z7" i="1"/>
  <c r="AA27" i="1" l="1"/>
  <c r="AA17" i="3"/>
  <c r="G8" i="12"/>
  <c r="G18" i="12" s="1"/>
  <c r="A81" i="13"/>
  <c r="Z14" i="6" l="1"/>
  <c r="S13" i="4" l="1"/>
  <c r="Q13" i="4"/>
  <c r="R13" i="4"/>
  <c r="P13" i="4"/>
  <c r="O13" i="4"/>
  <c r="N13" i="4"/>
  <c r="M13" i="4"/>
  <c r="S13" i="3"/>
  <c r="Q13" i="3" l="1"/>
  <c r="P13" i="3"/>
  <c r="O13" i="3"/>
  <c r="N13" i="3"/>
  <c r="M13" i="3"/>
  <c r="C7" i="13" l="1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B7" i="13"/>
  <c r="C80" i="13"/>
  <c r="D80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Y80" i="13"/>
  <c r="B80" i="13"/>
  <c r="D15" i="7"/>
  <c r="E15" i="7"/>
  <c r="F15" i="7"/>
  <c r="G15" i="7"/>
  <c r="H15" i="7"/>
  <c r="I15" i="7"/>
  <c r="J15" i="7"/>
  <c r="K15" i="7"/>
  <c r="L15" i="7"/>
  <c r="N15" i="7"/>
  <c r="S15" i="7"/>
  <c r="Y15" i="7"/>
  <c r="Z15" i="7"/>
  <c r="C15" i="7"/>
  <c r="H25" i="2"/>
  <c r="I25" i="2"/>
  <c r="J25" i="2"/>
  <c r="K25" i="2"/>
  <c r="L25" i="2"/>
  <c r="M25" i="2"/>
  <c r="N25" i="2"/>
  <c r="X25" i="2"/>
  <c r="Y25" i="2"/>
  <c r="D22" i="2"/>
  <c r="E22" i="2"/>
  <c r="F22" i="2"/>
  <c r="F25" i="2" s="1"/>
  <c r="G22" i="2"/>
  <c r="G25" i="2" s="1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W25" i="2" s="1"/>
  <c r="X22" i="2"/>
  <c r="Y22" i="2"/>
  <c r="Z22" i="2"/>
  <c r="C22" i="2"/>
  <c r="D6" i="2"/>
  <c r="E6" i="2"/>
  <c r="F6" i="2"/>
  <c r="G6" i="2"/>
  <c r="H6" i="2"/>
  <c r="I6" i="2"/>
  <c r="J6" i="2"/>
  <c r="K6" i="2"/>
  <c r="L6" i="2"/>
  <c r="M6" i="2"/>
  <c r="N6" i="2"/>
  <c r="O6" i="2"/>
  <c r="O25" i="2" s="1"/>
  <c r="P6" i="2"/>
  <c r="P25" i="2" s="1"/>
  <c r="Q6" i="2"/>
  <c r="Q25" i="2" s="1"/>
  <c r="R6" i="2"/>
  <c r="R25" i="2" s="1"/>
  <c r="S6" i="2"/>
  <c r="S25" i="2" s="1"/>
  <c r="T6" i="2"/>
  <c r="T25" i="2" s="1"/>
  <c r="U6" i="2"/>
  <c r="U25" i="2" s="1"/>
  <c r="W6" i="2"/>
  <c r="X6" i="2"/>
  <c r="Y6" i="2"/>
  <c r="Z6" i="2"/>
  <c r="C6" i="2"/>
  <c r="C17" i="4"/>
  <c r="D17" i="4"/>
  <c r="E17" i="4"/>
  <c r="F17" i="4"/>
  <c r="I17" i="4"/>
  <c r="N12" i="4"/>
  <c r="O12" i="4"/>
  <c r="P12" i="4"/>
  <c r="P17" i="4" s="1"/>
  <c r="Q12" i="4"/>
  <c r="Q17" i="4" s="1"/>
  <c r="R12" i="4"/>
  <c r="R17" i="4" s="1"/>
  <c r="S12" i="4"/>
  <c r="S17" i="4" s="1"/>
  <c r="T12" i="4"/>
  <c r="T17" i="4" s="1"/>
  <c r="U12" i="4"/>
  <c r="U17" i="4" s="1"/>
  <c r="V12" i="4"/>
  <c r="W12" i="4"/>
  <c r="X12" i="4"/>
  <c r="Y12" i="4"/>
  <c r="Z12" i="4"/>
  <c r="M12" i="4"/>
  <c r="F7" i="4"/>
  <c r="G7" i="4"/>
  <c r="G17" i="4" s="1"/>
  <c r="H7" i="4"/>
  <c r="H17" i="4" s="1"/>
  <c r="I7" i="4"/>
  <c r="J7" i="4"/>
  <c r="J17" i="4" s="1"/>
  <c r="K7" i="4"/>
  <c r="K17" i="4" s="1"/>
  <c r="L7" i="4"/>
  <c r="L17" i="4" s="1"/>
  <c r="M7" i="4"/>
  <c r="N7" i="4"/>
  <c r="O7" i="4"/>
  <c r="P7" i="4"/>
  <c r="Q7" i="4"/>
  <c r="R7" i="4"/>
  <c r="S7" i="4"/>
  <c r="T7" i="4"/>
  <c r="U7" i="4"/>
  <c r="V7" i="4"/>
  <c r="W7" i="4"/>
  <c r="W17" i="4" s="1"/>
  <c r="X7" i="4"/>
  <c r="X17" i="4" s="1"/>
  <c r="Y7" i="4"/>
  <c r="E7" i="4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B80" i="5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Y15" i="6"/>
  <c r="C15" i="6"/>
  <c r="L27" i="1"/>
  <c r="S27" i="1"/>
  <c r="T27" i="1"/>
  <c r="U27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Q27" i="1" s="1"/>
  <c r="R25" i="1"/>
  <c r="S25" i="1"/>
  <c r="T25" i="1"/>
  <c r="U25" i="1"/>
  <c r="V25" i="1"/>
  <c r="W25" i="1"/>
  <c r="X25" i="1"/>
  <c r="Y25" i="1"/>
  <c r="Z25" i="1"/>
  <c r="D6" i="1"/>
  <c r="D27" i="1" s="1"/>
  <c r="E6" i="1"/>
  <c r="E27" i="1" s="1"/>
  <c r="F6" i="1"/>
  <c r="F27" i="1" s="1"/>
  <c r="G6" i="1"/>
  <c r="G27" i="1" s="1"/>
  <c r="H6" i="1"/>
  <c r="H27" i="1" s="1"/>
  <c r="I6" i="1"/>
  <c r="I27" i="1" s="1"/>
  <c r="J6" i="1"/>
  <c r="J27" i="1" s="1"/>
  <c r="K6" i="1"/>
  <c r="L6" i="1"/>
  <c r="M6" i="1"/>
  <c r="N6" i="1"/>
  <c r="O6" i="1"/>
  <c r="P6" i="1"/>
  <c r="Q6" i="1"/>
  <c r="R6" i="1"/>
  <c r="R27" i="1" s="1"/>
  <c r="S6" i="1"/>
  <c r="T6" i="1"/>
  <c r="U6" i="1"/>
  <c r="V6" i="1"/>
  <c r="V27" i="1" s="1"/>
  <c r="W6" i="1"/>
  <c r="W27" i="1" s="1"/>
  <c r="Y6" i="1"/>
  <c r="Y27" i="1" s="1"/>
  <c r="Z6" i="1"/>
  <c r="C27" i="1"/>
  <c r="C25" i="1"/>
  <c r="C6" i="1"/>
  <c r="D9" i="12"/>
  <c r="E9" i="12"/>
  <c r="F9" i="12"/>
  <c r="D10" i="12"/>
  <c r="E10" i="12"/>
  <c r="F10" i="12"/>
  <c r="D11" i="12"/>
  <c r="E11" i="12"/>
  <c r="F11" i="12"/>
  <c r="D12" i="12"/>
  <c r="E12" i="12"/>
  <c r="F12" i="12"/>
  <c r="D14" i="12"/>
  <c r="E14" i="12"/>
  <c r="F14" i="12"/>
  <c r="D15" i="12"/>
  <c r="E15" i="12"/>
  <c r="F15" i="12"/>
  <c r="D16" i="12"/>
  <c r="E16" i="12"/>
  <c r="F16" i="12"/>
  <c r="D17" i="12"/>
  <c r="E17" i="12"/>
  <c r="F17" i="12"/>
  <c r="C15" i="12"/>
  <c r="C16" i="12"/>
  <c r="C17" i="12"/>
  <c r="C14" i="12"/>
  <c r="C10" i="12"/>
  <c r="C11" i="12"/>
  <c r="C12" i="12"/>
  <c r="C9" i="12"/>
  <c r="L17" i="3"/>
  <c r="N12" i="3"/>
  <c r="O12" i="3"/>
  <c r="P12" i="3"/>
  <c r="Q12" i="3"/>
  <c r="R12" i="3"/>
  <c r="S12" i="3"/>
  <c r="T12" i="3"/>
  <c r="U12" i="3"/>
  <c r="V12" i="3"/>
  <c r="X12" i="3"/>
  <c r="Y12" i="3"/>
  <c r="Z12" i="3"/>
  <c r="F13" i="12" s="1"/>
  <c r="M12" i="3"/>
  <c r="M17" i="3" s="1"/>
  <c r="D7" i="3"/>
  <c r="E7" i="3"/>
  <c r="E17" i="3" s="1"/>
  <c r="F7" i="3"/>
  <c r="F17" i="3" s="1"/>
  <c r="G7" i="3"/>
  <c r="G17" i="3" s="1"/>
  <c r="H7" i="3"/>
  <c r="H17" i="3" s="1"/>
  <c r="I7" i="3"/>
  <c r="I17" i="3" s="1"/>
  <c r="J7" i="3"/>
  <c r="J17" i="3" s="1"/>
  <c r="K7" i="3"/>
  <c r="K17" i="3" s="1"/>
  <c r="L7" i="3"/>
  <c r="M7" i="3"/>
  <c r="N7" i="3"/>
  <c r="O7" i="3"/>
  <c r="P7" i="3"/>
  <c r="Q7" i="3"/>
  <c r="R7" i="3"/>
  <c r="S7" i="3"/>
  <c r="T7" i="3"/>
  <c r="T17" i="3" s="1"/>
  <c r="U7" i="3"/>
  <c r="U17" i="3" s="1"/>
  <c r="V7" i="3"/>
  <c r="W7" i="3"/>
  <c r="X7" i="3"/>
  <c r="X17" i="3" s="1"/>
  <c r="Y7" i="3"/>
  <c r="Y17" i="3" s="1"/>
  <c r="Z7" i="3"/>
  <c r="C7" i="3"/>
  <c r="N27" i="1" l="1"/>
  <c r="P27" i="1"/>
  <c r="M27" i="1"/>
  <c r="O27" i="1"/>
  <c r="K27" i="1"/>
  <c r="O17" i="4"/>
  <c r="N17" i="4"/>
  <c r="M17" i="4"/>
  <c r="Y17" i="4"/>
  <c r="V17" i="4"/>
  <c r="V17" i="3"/>
  <c r="R17" i="3"/>
  <c r="S17" i="3"/>
  <c r="Q17" i="3"/>
  <c r="P17" i="3"/>
  <c r="O17" i="3"/>
  <c r="N17" i="3"/>
  <c r="Z27" i="1"/>
  <c r="Z25" i="2"/>
  <c r="Z17" i="3"/>
  <c r="F8" i="12"/>
  <c r="F18" i="12" s="1"/>
  <c r="C13" i="12"/>
  <c r="M14" i="7" l="1"/>
  <c r="M15" i="7" s="1"/>
  <c r="O14" i="7"/>
  <c r="O15" i="7" s="1"/>
  <c r="P14" i="7"/>
  <c r="P15" i="7" s="1"/>
  <c r="Q14" i="7"/>
  <c r="Q15" i="7" s="1"/>
  <c r="R14" i="7"/>
  <c r="R15" i="7" s="1"/>
  <c r="T14" i="7"/>
  <c r="T15" i="7" s="1"/>
  <c r="U14" i="7"/>
  <c r="U15" i="7" s="1"/>
  <c r="V14" i="7"/>
  <c r="V15" i="7" s="1"/>
  <c r="W14" i="7"/>
  <c r="W15" i="7" s="1"/>
  <c r="X14" i="7"/>
  <c r="X15" i="7" s="1"/>
  <c r="H85" i="13" l="1"/>
  <c r="G85" i="13"/>
  <c r="F85" i="13"/>
  <c r="E85" i="13"/>
  <c r="D85" i="13"/>
  <c r="C85" i="13"/>
  <c r="B85" i="13"/>
  <c r="A81" i="5"/>
  <c r="B16" i="6"/>
  <c r="B28" i="1"/>
  <c r="B18" i="4" s="1"/>
  <c r="B26" i="2" l="1"/>
  <c r="B16" i="7"/>
  <c r="V7" i="2"/>
  <c r="E8" i="12"/>
  <c r="E18" i="12" s="1"/>
  <c r="D8" i="12"/>
  <c r="D18" i="12" s="1"/>
  <c r="C8" i="12"/>
  <c r="C18" i="12" s="1"/>
  <c r="Z13" i="6"/>
  <c r="Z15" i="6" s="1"/>
  <c r="X14" i="6" l="1"/>
  <c r="X15" i="6" s="1"/>
  <c r="W14" i="6"/>
  <c r="W15" i="6" s="1"/>
  <c r="V14" i="6"/>
  <c r="V15" i="6" s="1"/>
  <c r="U14" i="6"/>
  <c r="U15" i="6" s="1"/>
  <c r="S14" i="6"/>
  <c r="S15" i="6" s="1"/>
  <c r="Z7" i="4" l="1"/>
  <c r="Z17" i="4" s="1"/>
  <c r="T14" i="6"/>
  <c r="T15" i="6" s="1"/>
  <c r="U7" i="5" l="1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Y7" i="5"/>
  <c r="X7" i="5"/>
  <c r="W7" i="5"/>
  <c r="V7" i="5"/>
  <c r="X7" i="1" l="1"/>
  <c r="X6" i="1" s="1"/>
  <c r="X27" i="1" s="1"/>
  <c r="V9" i="2" l="1"/>
  <c r="V6" i="2" s="1"/>
  <c r="V25" i="2" s="1"/>
</calcChain>
</file>

<file path=xl/sharedStrings.xml><?xml version="1.0" encoding="utf-8"?>
<sst xmlns="http://schemas.openxmlformats.org/spreadsheetml/2006/main" count="303" uniqueCount="149">
  <si>
    <t>Concepto</t>
  </si>
  <si>
    <t>Ingresos tributarios</t>
  </si>
  <si>
    <t>Impuesto para Preservar la Seguridad Democratica</t>
  </si>
  <si>
    <t>Sobretasa CREE</t>
  </si>
  <si>
    <t>Aduanas y Recargos</t>
  </si>
  <si>
    <t>Impuesto de Timbre Nacional</t>
  </si>
  <si>
    <t>Impuesto al Encaje</t>
  </si>
  <si>
    <t>Resto</t>
  </si>
  <si>
    <t>Ingresos No Tributarios</t>
  </si>
  <si>
    <t>Tasas Multas y Contribuciones</t>
  </si>
  <si>
    <t>Fondos Especiales</t>
  </si>
  <si>
    <t>Impuesto Nacional al Consumo</t>
  </si>
  <si>
    <t>2000</t>
  </si>
  <si>
    <t>2001</t>
  </si>
  <si>
    <t>2002</t>
  </si>
  <si>
    <t>2003</t>
  </si>
  <si>
    <t>I. INGRESOS DE LA NACIÓN</t>
  </si>
  <si>
    <t>Ingresos Corrientes</t>
  </si>
  <si>
    <t>Ingresos de Capital</t>
  </si>
  <si>
    <t xml:space="preserve"> II. INGRESOS ESTAPÚBLICOS</t>
  </si>
  <si>
    <t>Composición Detallada de los Ingresos de la Nación (Recaudo)</t>
  </si>
  <si>
    <t>Miles de millones de pesos</t>
  </si>
  <si>
    <t>Composición Detallada de los Ingresos de la Nación (Aforo)</t>
  </si>
  <si>
    <t>Composición Detallada de los Ingresos Corrientes de la Nación (Recaudo)</t>
  </si>
  <si>
    <t>Composición Detallada de los Ingresos Corrientes de la Nación (Aforo)</t>
  </si>
  <si>
    <t xml:space="preserve">Otros </t>
  </si>
  <si>
    <t>Impuesto Nacional al Carbono</t>
  </si>
  <si>
    <t>Impuesto de Renta y Complementarios</t>
  </si>
  <si>
    <t>impuesto al Patrimonio y/o Riqueza</t>
  </si>
  <si>
    <t>Nota: 2005 no incluye ingresos por $1,486 mm de la Ley de Financiamiento que el Congreso de la República no aprobó.</t>
  </si>
  <si>
    <t>Nota: 2013 Incluye sustitución de ingresos CREE contenidos en los Decretos 850 y 939 de 2013.</t>
  </si>
  <si>
    <t>INGRESOS CORRIENTES DE LA NACIÓN</t>
  </si>
  <si>
    <t xml:space="preserve">Fuente: Dirección General del Presupuesto Público Nacional </t>
  </si>
  <si>
    <t>FONDOS ESPECIALES DE LA NACIÓN</t>
  </si>
  <si>
    <t>NUMERAL 0081 FONDO DE EMERGENCIA ECONOMICA-FOME</t>
  </si>
  <si>
    <t>NUMERAL 0080 FONDO FIVICOT</t>
  </si>
  <si>
    <t>NUMERAL 0079 FONDO DE LA DIRECCION DE CONSULTA PREVIA</t>
  </si>
  <si>
    <t>NUMERAL 0078 UNIDAD ADMINISTRATIVA ESPECIAL DE GESTIÓN DE RESTITUCIÓN DE TIERRAS DESPOJADAS</t>
  </si>
  <si>
    <t>NUMERAL 0077 FONDO DE ENERGÍAS NO CONVENCIONALES Y GESTIÓN EFICIENTE DE LA ENERGÍA</t>
  </si>
  <si>
    <t>NUMERAL 0075 FONDO NACIONAL DE LAS UNIVERSIDADES ESTATALES DE COLOMBIA</t>
  </si>
  <si>
    <t>NUMERAL 0074 FONDO ESPECIAL DE PENSIONES TELECOM, INRAVISIÓN Y TELEASOCIADAS</t>
  </si>
  <si>
    <t xml:space="preserve">NUMERAL 0073 FONDO DESARROLLO PEQUEÑA Y MEDIANA MINERÍA (ART. 151 LEY 1530 DE 2012) </t>
  </si>
  <si>
    <t>NUMERAL 0072 FONDO ESPECIAL PARA LA ADMINISTRACIÓN DE BIENES DE LA FISCALÍA</t>
  </si>
  <si>
    <t>NUMERAL 0071 FONDO MINJUSTICIA</t>
  </si>
  <si>
    <t>NUMERAL 0070 FONDO NACIONAL DE BOMBEROS DE COLOMBIA</t>
  </si>
  <si>
    <t>NUMERAL 0069 FONDO ESPECIAL IMPUESTO SOBRE LA RENTA PARA LA EQUIDAD - CREE</t>
  </si>
  <si>
    <t>NUMERAL 0068 FONDO RENTAS MONOPOLIO PARA EL SECTOR SALUD (LEY 643 DE 2001)</t>
  </si>
  <si>
    <t>NUMERAL 0067 FONDO ESTABILIZACIÓN PRECIOS COMBUSTIBLES</t>
  </si>
  <si>
    <t>NUMERAL 0067 FONDO DE MODERNIZACIÓN, DESCONGESTIÓN Y BIENESTAR DE LA ADMINISTRACIÓN DE   JUSTICIA</t>
  </si>
  <si>
    <t>NUMERAL 0066 FONDO ESPECIAL REGISTRO UNICO NACIONAL DE TRANSITO - RUNT</t>
  </si>
  <si>
    <t>NUMERAL 0065 FONDO ESTABILIZACIÓN PRECIOS COMBUSTIBLES</t>
  </si>
  <si>
    <t>NUMERAL 0064 FONDO TRANSFERENCIAS ICFES</t>
  </si>
  <si>
    <t>NUMERAL 0063 FONDO ESPECIAL PARA PROGRAMA DE NORMALIZACIÓN DE REDES ELECTRICAS</t>
  </si>
  <si>
    <t>NUMERAL 0062 FONDO ESPECIAL CUOTA DE FOMENTO DE GAS NATURAL</t>
  </si>
  <si>
    <t>NUMERAL 0061 FONDO ESPECIAL COMISION NACIONAL DE BUSQUEDA (ART 18 LEY 971/05)</t>
  </si>
  <si>
    <t>NUMERAL 0060 FONDO DE PENSIONES FONDO PREVISIÓN SOCIAL DE NOTARIADO Y REGISTRO</t>
  </si>
  <si>
    <t>NUMERAL 0059 FONDO DE PUBLICACIONES DE LA CONTRALORIA GENERAL REPUBLICA</t>
  </si>
  <si>
    <t>NUMERAL 0057 FONDO ESPECIAL DE ENERGÍA SOCIAL (FOES ART.118 DE LA LEY 812 DE 2003).</t>
  </si>
  <si>
    <t>NUMERAL 0057 FOGAFIN CONTRIBUCIONES SOBRE TRANSACCIONES FINANCIERAS Dcto2331/98</t>
  </si>
  <si>
    <t>NUMERAL 0056 FONDO FONPET - MAGISTERIO</t>
  </si>
  <si>
    <t>NUMERAL 0055 FONDO RECURSOS MONITOREO Y VIGILANCIA EDUCACION SUPERIOR</t>
  </si>
  <si>
    <t>NUMERAL 0054 FONDO ESCUELA NACIONAL DEL DEPORTE</t>
  </si>
  <si>
    <t>NUMERAL 0053 FONDO APOYO FINANCIERO ZONAS RURALES INTERCONECTADAS (FAER)</t>
  </si>
  <si>
    <t>NUMERAL 0052 FONDO APOYO FINANCIERO ZONAS  NO INTERCONECTADAS (FAZNI)</t>
  </si>
  <si>
    <t>NUMERAL 0051 FONDO CONSERVACIÓN DE MUSEOS Y TEATROS</t>
  </si>
  <si>
    <t>NUMERAL 0051 FOGAFIN CONTRIBUCIONES SOBRE TRANSACIONES FINANCIERAS Dto2331/98</t>
  </si>
  <si>
    <t>NUMERAL 0050 FONDO DE INVESTIGACION EN SALUD (Ley643/01)</t>
  </si>
  <si>
    <t>NUMERAL 0049 FONDO PARA DEFENSA DE DERECHOS E INTERESES COLECTIVOS</t>
  </si>
  <si>
    <t>NUMERAL 0048 CONSEJO PROFESIONAL INGENIERÍA Y PROFESIONES AUXILIARES</t>
  </si>
  <si>
    <t>NUMERAL 0047 FONDO PARA DEFENSA DE DERECHOS E INTERESES COLECTIVOS</t>
  </si>
  <si>
    <t>NUMERAL 0046 FONDO SOBRETASA AL ACPM (LEY 488/98)</t>
  </si>
  <si>
    <t>NUMERAL 0043 UNIDAD ADMINISTRATIVA ESPECIAL DE COMERCIO EXTERIOR</t>
  </si>
  <si>
    <t>NUMERAL 0042 FONDO PENSIONES SUPERINTENDENCIAS, CARBOCOL, CAMINOS VECINALES Y FONPRENOR</t>
  </si>
  <si>
    <t>NUMERAL 0041 FONDO SUBSIDIO SOBRETASA GASOLINA LEY 488/98</t>
  </si>
  <si>
    <t>NUMERAL 0040 FONDO SEGURIDAD Y CONVIVENCIA CIUDADANA</t>
  </si>
  <si>
    <t>NUMERAL 0039 FONDO SOLIDARIDAD PARA SUBSIDIOS Y REDISTRIBUCION INGRESOS</t>
  </si>
  <si>
    <t>NUMERAL 0036 PENSIONES EPSA-CVC</t>
  </si>
  <si>
    <t>NUMERAL 0035 FONDO COMPENSACION AMBIENTAL</t>
  </si>
  <si>
    <t>NUMERAL 0034 FONDO DE SALUD POLICIA NACIONAL</t>
  </si>
  <si>
    <t>NUMERAL 0033 FONDO SALUD FUERZAS MILITARES</t>
  </si>
  <si>
    <t>NUMERAL 0032 FONDO DE BIENESTAR DE LA CONTRALORIA GENERAL REPUBLICA</t>
  </si>
  <si>
    <t>NUMERAL 0031 INSTITUTO DE ESTUDIOS DEL MINISTERIO PUBLICO</t>
  </si>
  <si>
    <t>NUMERAL 0029 FONDO DE RIESGOS PROFESIONALES(ART.87 DTO129)</t>
  </si>
  <si>
    <t>NUMERAL 0025 COMISION DE REGULACION DE AGUA POTABLE</t>
  </si>
  <si>
    <t>NUMERAL 0024 COMISION DE REGULACION DE ENERGIA Y GAS</t>
  </si>
  <si>
    <t>NUMERAL 0023 COMISION DE REGULACION DE COMUNICACIONES</t>
  </si>
  <si>
    <t>NUMERAL 0022 FONDO DE SOLIDARIDAD PENSIONAL</t>
  </si>
  <si>
    <t>NUMERAL 0021 FONDO DE RECURSOS SOAT Y FONSAT (ANTES FOSYGA)</t>
  </si>
  <si>
    <t>NUMERAL 0020 JUNTA CENTRAL DE CONTADORES</t>
  </si>
  <si>
    <t>NUMERAL 0019 ESCUELAS INDUSTRIALES E INSTITUTOS TECNICOS</t>
  </si>
  <si>
    <t>NUMERAL 0018 FONDO NACIONAL DE REGALÍAS</t>
  </si>
  <si>
    <t>NUMERAL 0017 FONDO ROTATORIO  MINISTERIO MINAS Y ENERGIA</t>
  </si>
  <si>
    <t>NUMERAL 0015 FONDOS INTERNOS POLICIA NACIONAL</t>
  </si>
  <si>
    <t>NUMERAL 0014 FONDOS INTERNOS MINISTERIO DEFENSA</t>
  </si>
  <si>
    <t>NUMERAL 0013 FONDO ESTUPEFACIENTES - MINSALUD</t>
  </si>
  <si>
    <t>NUMERAL 0010 FONDO DEFENSA NACIONAL</t>
  </si>
  <si>
    <t>NUMERAL 0009 FINANCIACION SECTOR JUSTICIA</t>
  </si>
  <si>
    <t>NUMERAL 0008 CONTRIBUCION PARA LA DESCENTRALIZACION</t>
  </si>
  <si>
    <t>NUMERAL 0007 CONTRIB. ENTIDADES VIGILADAS SUPERPUERTOS</t>
  </si>
  <si>
    <t>NUMERAL 0006 SUPERINTENDENCIA NACIONAL DE VALORES</t>
  </si>
  <si>
    <t>NUMERAL 0005 SUPERINTENDENCIA INDUSTRIA Y COMERCIO</t>
  </si>
  <si>
    <t>NUMERAL 0003 CONTRIB. SUPERINTENDENCIA SUBSIDIO FAMILIAR</t>
  </si>
  <si>
    <t>NUMERAL 0002 CONTRIB. ENTIDADES VIGILADAS CONTRALORIA GENERAL NACION</t>
  </si>
  <si>
    <t>Otros</t>
  </si>
  <si>
    <t>Reintegros y Recursos No Apropiados</t>
  </si>
  <si>
    <t>Disposición de Activos</t>
  </si>
  <si>
    <t>Recursos del Balamce</t>
  </si>
  <si>
    <t>Excedentes Financieros Entidades Descentralizadas</t>
  </si>
  <si>
    <t>Rendimientos Financieros</t>
  </si>
  <si>
    <t>Recuperación de Cartera</t>
  </si>
  <si>
    <t>Crédito interno</t>
  </si>
  <si>
    <t xml:space="preserve">Crédito externo </t>
  </si>
  <si>
    <t>RECURSOS DE CAPITAL DE LA NACION</t>
  </si>
  <si>
    <t>Composición Detallada de los Recursos de Capital de la Nación (Aforo)</t>
  </si>
  <si>
    <t>III. TOTAL INGRESOS PGN= (I+II)</t>
  </si>
  <si>
    <t>Composición Detallada de la Rentas Parafiscales y los Fondos Especiales de la Nación (Aforo)</t>
  </si>
  <si>
    <t>NUMERAL 0001 FONDO DE PRESTACIONES SOCIALES DEL MAGISTERIO</t>
  </si>
  <si>
    <t>NUMERAL 0002 CONTRIBUCIÓN ESPECTACULOS PÚBLICOS (Art. 7 Ley 1493 de 2011)</t>
  </si>
  <si>
    <t>Composición Detallada de los Recursos de Capital de la Nación (Recaudo)</t>
  </si>
  <si>
    <t>NUMERAL 0085 FONDO ESPECIAL PARA EL RECAUDO POR MULTAS Y COBRO COACTIVO (ARTÍCULO 6 LEY 2197 DEL 2022)</t>
  </si>
  <si>
    <t>Aforo</t>
  </si>
  <si>
    <t>Contribuciones Parafiscales</t>
  </si>
  <si>
    <t>II. INGRESOS ESTAPÚBLICOS</t>
  </si>
  <si>
    <t>Composición Detallada de los Ingresos de la Nación</t>
  </si>
  <si>
    <t>2023*</t>
  </si>
  <si>
    <t>Impuesto sobre las Ventas</t>
  </si>
  <si>
    <t>Gravamen a los Movimientos Financieros</t>
  </si>
  <si>
    <t>Impuesto Nacional a la Gasolina y al ACPM</t>
  </si>
  <si>
    <t>Impuesto de Timbre Nacional sobre las Salidas al Exterior</t>
  </si>
  <si>
    <t>Impuesto Oro, Plata y Platino</t>
  </si>
  <si>
    <t>NUMERAL 0002 CONTRIB.ENTIDADES VIGILADAS CONTRALORIA GENERAL NACION</t>
  </si>
  <si>
    <t>NUMERAL 0004 CONTRIB.SUPERINTENDENCIA BANCARIA</t>
  </si>
  <si>
    <t>NUMERAL 0007 CONTRIB.ENTIDADES VIGILADAS SUPERPUERTOS</t>
  </si>
  <si>
    <t>NUMERAL 0028 SUPERINTENDENCIA DE SERVICIOS PÚBLICOS</t>
  </si>
  <si>
    <t>NUMERAL 0042 FONDO PENSIONES SUPERINTENDENCIAS, CARBOCOL Y CAMINOS VECINALES</t>
  </si>
  <si>
    <t>NUMERAL  OTROS INGRESOS POR CLASIFICAR</t>
  </si>
  <si>
    <t>NUMERAL 0084 FONDO PROMOCIÓN DEL PATRIMONIO -FONCULTURA- LEY 2070 DE 2020</t>
  </si>
  <si>
    <t>NUMERAL 0085FONDO ESPECIAL PARA EL RECAUDO POR MULTAS Y COBRO COACTIVO (ARTÍCULO 6 LEY 2197 DEL 2022)</t>
  </si>
  <si>
    <t>NUMERAL 0086 FONDO DE LA JUSTICIA PENAL MILITAR Y POLICIAL</t>
  </si>
  <si>
    <t>NUMERAL 0080 FONDO PARA EL FORTALECIMIENTO DE LA INSPECCIÓN,VIGILANCIA Y CONTROL DEL TRABAJO Y LA SEGURIDAD SOCIAL-FIVICOT</t>
  </si>
  <si>
    <t>CONTRIBUCIONES PARAFISCALES DE LA NACIÓN</t>
  </si>
  <si>
    <t>Composición Detallada de la Contribuciones Parafiscales y los Fondos Especiales de la Nación (Recaudo)</t>
  </si>
  <si>
    <t>Nombre Contribución Parafiscal o Fondo Especial</t>
  </si>
  <si>
    <t>Fuente: Dirección General del Presupuesto Público Nacional</t>
  </si>
  <si>
    <t>2024*</t>
  </si>
  <si>
    <t>*Información a enero de 2024</t>
  </si>
  <si>
    <t>Impuesto a Productos Comestibles Ultra Procesados Industrialmente</t>
  </si>
  <si>
    <t>Impuesto a Productos Plásticos de un Solo Uso</t>
  </si>
  <si>
    <t>Impuesto a las Bebidas Ultra Procesadas Azucaradas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</si>
</sst>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-* #,##0.0000_-;\-* #,##0.0000_-;_-* &quot;-&quot;??_-;_-@_-"/>
    <numFmt numFmtId="168" formatCode="#,##0;\(#,##0\)"/>
    <numFmt numFmtId="169" formatCode="_-* #,##0.000_-;\-* #,##0.000_-;_-* &quot;-&quot;??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i/>
      <sz val="8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11"/>
      <color theme="1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4" tint="-0.499984740745262"/>
      <name val="Verdana"/>
      <family val="2"/>
    </font>
    <font>
      <b/>
      <sz val="8"/>
      <name val="Verdana"/>
      <family val="2"/>
    </font>
    <font>
      <sz val="10"/>
      <color theme="1"/>
      <name val="VerdNA"/>
    </font>
    <font>
      <b/>
      <sz val="10"/>
      <color theme="4" tint="-0.499984740745262"/>
      <name val="VerdNA"/>
    </font>
    <font>
      <sz val="8"/>
      <color rgb="FF000000"/>
      <name val="Century Gothic"/>
      <family val="2"/>
    </font>
    <font>
      <b/>
      <sz val="8"/>
      <color theme="0"/>
      <name val="Arial"/>
      <family val="2"/>
    </font>
    <font>
      <sz val="10"/>
      <name val="Verdana"/>
      <family val="2"/>
    </font>
    <font>
      <sz val="10"/>
      <name val="VerdN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58B4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4" tint="0.7999816888943144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9" fontId="8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11" fontId="4" fillId="2" borderId="0" xfId="0" applyNumberFormat="1" applyFont="1" applyFill="1"/>
    <xf numFmtId="0" fontId="4" fillId="0" borderId="0" xfId="0" applyFont="1"/>
    <xf numFmtId="0" fontId="3" fillId="0" borderId="0" xfId="2" applyFont="1"/>
    <xf numFmtId="0" fontId="5" fillId="0" borderId="0" xfId="2" applyFont="1"/>
    <xf numFmtId="0" fontId="6" fillId="0" borderId="0" xfId="2" applyFont="1"/>
    <xf numFmtId="43" fontId="3" fillId="0" borderId="0" xfId="1" applyFont="1" applyFill="1" applyBorder="1"/>
    <xf numFmtId="166" fontId="3" fillId="0" borderId="0" xfId="1" applyNumberFormat="1" applyFont="1" applyFill="1" applyBorder="1"/>
    <xf numFmtId="3" fontId="3" fillId="0" borderId="0" xfId="2" applyNumberFormat="1" applyFont="1"/>
    <xf numFmtId="165" fontId="3" fillId="0" borderId="0" xfId="2" applyNumberFormat="1" applyFont="1"/>
    <xf numFmtId="166" fontId="4" fillId="2" borderId="0" xfId="1" applyNumberFormat="1" applyFont="1" applyFill="1" applyBorder="1"/>
    <xf numFmtId="165" fontId="4" fillId="2" borderId="0" xfId="0" applyNumberFormat="1" applyFont="1" applyFill="1"/>
    <xf numFmtId="4" fontId="4" fillId="2" borderId="0" xfId="0" applyNumberFormat="1" applyFont="1" applyFill="1"/>
    <xf numFmtId="167" fontId="3" fillId="0" borderId="0" xfId="1" applyNumberFormat="1" applyFont="1" applyFill="1" applyBorder="1"/>
    <xf numFmtId="166" fontId="3" fillId="0" borderId="0" xfId="2" applyNumberFormat="1" applyFont="1"/>
    <xf numFmtId="11" fontId="3" fillId="0" borderId="0" xfId="2" applyNumberFormat="1" applyFont="1"/>
    <xf numFmtId="166" fontId="4" fillId="0" borderId="0" xfId="1" applyNumberFormat="1" applyFont="1" applyFill="1" applyBorder="1"/>
    <xf numFmtId="3" fontId="3" fillId="2" borderId="0" xfId="2" applyNumberFormat="1" applyFont="1" applyFill="1" applyAlignment="1">
      <alignment horizontal="right" wrapText="1"/>
    </xf>
    <xf numFmtId="165" fontId="3" fillId="0" borderId="0" xfId="5" applyNumberFormat="1" applyFont="1"/>
    <xf numFmtId="0" fontId="3" fillId="0" borderId="0" xfId="2" applyFont="1" applyAlignment="1">
      <alignment vertical="center"/>
    </xf>
    <xf numFmtId="0" fontId="2" fillId="0" borderId="0" xfId="2"/>
    <xf numFmtId="164" fontId="2" fillId="0" borderId="0" xfId="2" applyNumberFormat="1"/>
    <xf numFmtId="3" fontId="2" fillId="0" borderId="0" xfId="2" applyNumberFormat="1"/>
    <xf numFmtId="0" fontId="7" fillId="0" borderId="0" xfId="2" applyFont="1" applyAlignment="1">
      <alignment vertical="center"/>
    </xf>
    <xf numFmtId="43" fontId="3" fillId="0" borderId="0" xfId="1" applyFont="1"/>
    <xf numFmtId="166" fontId="3" fillId="0" borderId="0" xfId="1" applyNumberFormat="1" applyFont="1"/>
    <xf numFmtId="0" fontId="3" fillId="0" borderId="0" xfId="0" applyFont="1" applyAlignment="1">
      <alignment horizontal="center" vertical="center"/>
    </xf>
    <xf numFmtId="166" fontId="3" fillId="2" borderId="0" xfId="1" applyNumberFormat="1" applyFont="1" applyFill="1" applyAlignment="1">
      <alignment horizontal="right" wrapText="1"/>
    </xf>
    <xf numFmtId="0" fontId="3" fillId="2" borderId="0" xfId="2" applyFont="1" applyFill="1"/>
    <xf numFmtId="4" fontId="2" fillId="0" borderId="0" xfId="2" applyNumberFormat="1"/>
    <xf numFmtId="0" fontId="11" fillId="2" borderId="0" xfId="0" applyFont="1" applyFill="1"/>
    <xf numFmtId="0" fontId="15" fillId="2" borderId="0" xfId="0" applyFont="1" applyFill="1"/>
    <xf numFmtId="165" fontId="17" fillId="3" borderId="0" xfId="1" applyNumberFormat="1" applyFont="1" applyFill="1" applyBorder="1" applyAlignment="1" applyProtection="1">
      <alignment horizontal="right" vertical="center"/>
    </xf>
    <xf numFmtId="165" fontId="14" fillId="2" borderId="0" xfId="1" applyNumberFormat="1" applyFont="1" applyFill="1" applyBorder="1" applyAlignment="1" applyProtection="1">
      <alignment horizontal="right" vertical="center"/>
    </xf>
    <xf numFmtId="0" fontId="14" fillId="0" borderId="0" xfId="2" applyFont="1"/>
    <xf numFmtId="0" fontId="12" fillId="4" borderId="4" xfId="2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center" vertical="center" wrapText="1"/>
    </xf>
    <xf numFmtId="0" fontId="18" fillId="0" borderId="0" xfId="0" applyFont="1"/>
    <xf numFmtId="0" fontId="18" fillId="2" borderId="0" xfId="0" applyFont="1" applyFill="1"/>
    <xf numFmtId="0" fontId="17" fillId="3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2" fillId="4" borderId="0" xfId="2" applyFont="1" applyFill="1" applyAlignment="1">
      <alignment horizontal="center" vertical="center"/>
    </xf>
    <xf numFmtId="3" fontId="17" fillId="3" borderId="0" xfId="2" applyNumberFormat="1" applyFont="1" applyFill="1" applyAlignment="1">
      <alignment horizontal="right" wrapText="1"/>
    </xf>
    <xf numFmtId="3" fontId="14" fillId="2" borderId="0" xfId="2" applyNumberFormat="1" applyFont="1" applyFill="1" applyAlignment="1">
      <alignment horizontal="right" wrapText="1"/>
    </xf>
    <xf numFmtId="3" fontId="14" fillId="0" borderId="0" xfId="2" applyNumberFormat="1" applyFont="1" applyAlignment="1">
      <alignment horizontal="right" wrapText="1"/>
    </xf>
    <xf numFmtId="166" fontId="14" fillId="2" borderId="0" xfId="1" applyNumberFormat="1" applyFont="1" applyFill="1" applyBorder="1" applyAlignment="1">
      <alignment horizontal="right" wrapText="1"/>
    </xf>
    <xf numFmtId="0" fontId="12" fillId="4" borderId="0" xfId="2" applyFont="1" applyFill="1" applyAlignment="1">
      <alignment horizontal="center" vertical="center" wrapText="1"/>
    </xf>
    <xf numFmtId="165" fontId="17" fillId="3" borderId="0" xfId="1" applyNumberFormat="1" applyFont="1" applyFill="1" applyBorder="1" applyAlignment="1" applyProtection="1">
      <alignment horizontal="right"/>
    </xf>
    <xf numFmtId="165" fontId="14" fillId="2" borderId="0" xfId="1" applyNumberFormat="1" applyFont="1" applyFill="1" applyBorder="1" applyAlignment="1" applyProtection="1">
      <alignment horizontal="right"/>
    </xf>
    <xf numFmtId="166" fontId="14" fillId="0" borderId="0" xfId="1" applyNumberFormat="1" applyFont="1"/>
    <xf numFmtId="166" fontId="14" fillId="2" borderId="0" xfId="1" applyNumberFormat="1" applyFont="1" applyFill="1"/>
    <xf numFmtId="168" fontId="20" fillId="0" borderId="0" xfId="5" applyNumberFormat="1" applyFont="1" applyAlignment="1">
      <alignment horizontal="right" vertical="top" wrapText="1" readingOrder="1"/>
    </xf>
    <xf numFmtId="169" fontId="3" fillId="0" borderId="0" xfId="1" applyNumberFormat="1" applyFont="1"/>
    <xf numFmtId="0" fontId="5" fillId="2" borderId="0" xfId="2" applyFont="1" applyFill="1"/>
    <xf numFmtId="3" fontId="3" fillId="2" borderId="0" xfId="2" applyNumberFormat="1" applyFont="1" applyFill="1"/>
    <xf numFmtId="165" fontId="17" fillId="2" borderId="0" xfId="1" applyNumberFormat="1" applyFont="1" applyFill="1" applyBorder="1" applyAlignment="1" applyProtection="1">
      <alignment horizontal="right" vertical="center"/>
    </xf>
    <xf numFmtId="0" fontId="21" fillId="4" borderId="0" xfId="0" applyFont="1" applyFill="1" applyAlignment="1">
      <alignment wrapText="1"/>
    </xf>
    <xf numFmtId="165" fontId="12" fillId="4" borderId="1" xfId="1" applyNumberFormat="1" applyFont="1" applyFill="1" applyBorder="1" applyAlignment="1" applyProtection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3" xfId="2" applyFont="1" applyFill="1" applyBorder="1" applyAlignment="1">
      <alignment horizontal="left" vertical="center"/>
    </xf>
    <xf numFmtId="3" fontId="12" fillId="4" borderId="0" xfId="2" applyNumberFormat="1" applyFont="1" applyFill="1" applyAlignment="1">
      <alignment horizontal="right" vertical="center" wrapText="1"/>
    </xf>
    <xf numFmtId="165" fontId="12" fillId="4" borderId="1" xfId="1" applyNumberFormat="1" applyFont="1" applyFill="1" applyBorder="1" applyAlignment="1" applyProtection="1">
      <alignment horizontal="right"/>
    </xf>
    <xf numFmtId="0" fontId="12" fillId="4" borderId="2" xfId="2" applyFont="1" applyFill="1" applyBorder="1" applyAlignment="1">
      <alignment horizontal="center" vertical="center"/>
    </xf>
    <xf numFmtId="0" fontId="14" fillId="2" borderId="0" xfId="4" applyFont="1" applyFill="1" applyAlignment="1">
      <alignment horizontal="left" indent="1"/>
    </xf>
    <xf numFmtId="0" fontId="12" fillId="4" borderId="0" xfId="2" applyFont="1" applyFill="1" applyAlignment="1">
      <alignment horizontal="left" vertical="center"/>
    </xf>
    <xf numFmtId="0" fontId="14" fillId="2" borderId="0" xfId="4" applyFont="1" applyFill="1" applyAlignment="1">
      <alignment horizontal="left" wrapText="1" indent="1"/>
    </xf>
    <xf numFmtId="166" fontId="14" fillId="0" borderId="0" xfId="1" applyNumberFormat="1" applyFont="1" applyBorder="1"/>
    <xf numFmtId="166" fontId="14" fillId="2" borderId="0" xfId="1" applyNumberFormat="1" applyFont="1" applyFill="1" applyBorder="1"/>
    <xf numFmtId="0" fontId="14" fillId="2" borderId="0" xfId="2" applyFont="1" applyFill="1" applyAlignment="1">
      <alignment horizontal="left" indent="1"/>
    </xf>
    <xf numFmtId="0" fontId="17" fillId="3" borderId="0" xfId="2" applyFont="1" applyFill="1" applyAlignment="1">
      <alignment horizontal="left" indent="1"/>
    </xf>
    <xf numFmtId="0" fontId="14" fillId="2" borderId="0" xfId="4" applyFont="1" applyFill="1" applyAlignment="1">
      <alignment horizontal="left" indent="2"/>
    </xf>
    <xf numFmtId="0" fontId="14" fillId="2" borderId="0" xfId="2" applyFont="1" applyFill="1" applyAlignment="1">
      <alignment horizontal="left" indent="2"/>
    </xf>
    <xf numFmtId="0" fontId="12" fillId="4" borderId="0" xfId="0" applyFont="1" applyFill="1" applyAlignment="1">
      <alignment horizontal="left" vertical="center"/>
    </xf>
    <xf numFmtId="165" fontId="12" fillId="4" borderId="0" xfId="1" applyNumberFormat="1" applyFont="1" applyFill="1" applyBorder="1" applyAlignment="1" applyProtection="1">
      <alignment horizontal="right" vertical="center"/>
    </xf>
    <xf numFmtId="3" fontId="12" fillId="4" borderId="0" xfId="2" applyNumberFormat="1" applyFont="1" applyFill="1" applyAlignment="1">
      <alignment horizontal="left" vertical="center" wrapText="1"/>
    </xf>
    <xf numFmtId="165" fontId="17" fillId="3" borderId="8" xfId="1" applyNumberFormat="1" applyFont="1" applyFill="1" applyBorder="1" applyAlignment="1" applyProtection="1">
      <alignment horizontal="right" vertical="center"/>
    </xf>
    <xf numFmtId="165" fontId="14" fillId="2" borderId="8" xfId="1" applyNumberFormat="1" applyFont="1" applyFill="1" applyBorder="1" applyAlignment="1" applyProtection="1">
      <alignment horizontal="right" vertical="center"/>
    </xf>
    <xf numFmtId="165" fontId="12" fillId="4" borderId="6" xfId="1" applyNumberFormat="1" applyFont="1" applyFill="1" applyBorder="1" applyAlignment="1" applyProtection="1">
      <alignment horizontal="right" vertical="center"/>
    </xf>
    <xf numFmtId="0" fontId="15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4" borderId="0" xfId="0" applyFont="1" applyFill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2" fillId="0" borderId="0" xfId="0" applyFont="1" applyAlignment="1">
      <alignment horizontal="center" vertical="center"/>
    </xf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23" fillId="0" borderId="0" xfId="0" applyFont="1" applyAlignment="1">
      <alignment horizontal="center" vertical="center"/>
    </xf>
  </cellXfs>
  <cellStyles count="12">
    <cellStyle name="Millares" xfId="1" builtinId="3"/>
    <cellStyle name="Millares 2" xfId="5" xr:uid="{00000000-0005-0000-0000-000001000000}"/>
    <cellStyle name="Millares 3" xfId="3" xr:uid="{00000000-0005-0000-0000-000002000000}"/>
    <cellStyle name="Millares 4" xfId="11" xr:uid="{6EAC8A1F-5209-41D2-A28A-C2F32045D627}"/>
    <cellStyle name="Normal" xfId="0" builtinId="0"/>
    <cellStyle name="Normal 2" xfId="8" xr:uid="{00000000-0005-0000-0000-000004000000}"/>
    <cellStyle name="Normal 2 2" xfId="2" xr:uid="{00000000-0005-0000-0000-000005000000}"/>
    <cellStyle name="Normal 3" xfId="10" xr:uid="{57CDE207-91F9-471B-A4AA-9226E76FC536}"/>
    <cellStyle name="Normal 4" xfId="7" xr:uid="{00000000-0005-0000-0000-000006000000}"/>
    <cellStyle name="Normal 7" xfId="6" xr:uid="{00000000-0005-0000-0000-000007000000}"/>
    <cellStyle name="Normal_PRESUPUESTO 3" xfId="4" xr:uid="{00000000-0005-0000-0000-000008000000}"/>
    <cellStyle name="Porcentaje 2" xfId="9" xr:uid="{00000000-0005-0000-0000-000009000000}"/>
  </cellStyles>
  <dxfs count="0"/>
  <tableStyles count="0" defaultTableStyle="TableStyleMedium2" defaultPivotStyle="PivotStyleLight16"/>
  <colors>
    <mruColors>
      <color rgb="FFB58B40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4FCB7C3-5AD4-43B0-BB1C-FE6CC1025D27}"/>
            </a:ext>
          </a:extLst>
        </xdr:cNvPr>
        <xdr:cNvSpPr/>
      </xdr:nvSpPr>
      <xdr:spPr>
        <a:xfrm>
          <a:off x="7429499" y="0"/>
          <a:ext cx="647700" cy="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es-CO" sz="900">
              <a:solidFill>
                <a:schemeClr val="lt1">
                  <a:lumMod val="100000"/>
                </a:schemeClr>
              </a:solidFill>
              <a:latin typeface="Century Gothic"/>
              <a:ea typeface="+mn-ea"/>
              <a:cs typeface="+mn-cs"/>
            </a:rPr>
            <a:t>Volver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0</xdr:row>
      <xdr:rowOff>0</xdr:rowOff>
    </xdr:from>
    <xdr:to>
      <xdr:col>13</xdr:col>
      <xdr:colOff>257174</xdr:colOff>
      <xdr:row>0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48474" y="152401"/>
          <a:ext cx="571500" cy="1333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es-CO" sz="900">
              <a:solidFill>
                <a:schemeClr val="lt1">
                  <a:lumMod val="100000"/>
                </a:schemeClr>
              </a:solidFill>
              <a:latin typeface="Century Gothic"/>
              <a:ea typeface="+mn-ea"/>
              <a:cs typeface="+mn-cs"/>
            </a:rPr>
            <a:t>Volver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133349</xdr:colOff>
      <xdr:row>0</xdr:row>
      <xdr:rowOff>0</xdr:rowOff>
    </xdr:from>
    <xdr:to>
      <xdr:col>13</xdr:col>
      <xdr:colOff>266699</xdr:colOff>
      <xdr:row>0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857999" y="171451"/>
          <a:ext cx="571500" cy="1143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es-CO" sz="900">
              <a:solidFill>
                <a:schemeClr val="lt1">
                  <a:lumMod val="100000"/>
                </a:schemeClr>
              </a:solidFill>
              <a:latin typeface="Century Gothic"/>
              <a:ea typeface="+mn-ea"/>
              <a:cs typeface="+mn-cs"/>
            </a:rPr>
            <a:t>Volver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CARBOCOL\MODCARB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CAFE\MODCAF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1998\EXCELL\PRESUPUESTO\INGRESOS\vario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INI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RESTO\SOCIAL\MODESTS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diego\ECOPETROL\Modelo\Model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windows\TEMP\CUADRO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datos\diego\ECOPETROL\Modelo\Modelo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ecDgp\Flujos\Regional\MODREGI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1998\PRESUPUEST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datos\conso992002\PROFIN\PROGYCON\EJEC\Ejecdisgas\EJECDISYGAS039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datos\windows\TEMP\oec7MAR00adicionPPT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modgob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EC%20Confis\SEGSOCIA\SEG%20MENSUAL%2020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ECDGP\Flujos\Gobierno\REZAGO%20PARA%20OSWAL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1999\Excell\PRESUPUESTO\24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5\mhcp$\Documents%20and%20Settings\sherreno\Configuraci&#243;n%20local\Archivos%20temporales%20de%20Internet\OLK3\COSTOS%20Y%20RECURSOS%20EDUCACION%20BASIC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PREFCJ1\GOBIERNO\CARLOSJ\PRES9194\PAGOS.XLW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ECDGP\programacion\PG%202002\PROG%20Gobi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DATOS"/>
      <sheetName val="RUBRO LEY"/>
      <sheetName val="Hoja6"/>
      <sheetName val="General (18)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1">
          <cell r="A1" t="str">
            <v>DETALLE DE LA COMPOSICION DEL PRESUPUESTO DE RENTAS DE LA NACION</v>
          </cell>
        </row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"/>
      <sheetName val="MOD"/>
      <sheetName val="BCol"/>
    </sheetNames>
    <sheetDataSet>
      <sheetData sheetId="0"/>
      <sheetData sheetId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EMBI"/>
      <sheetName val="RESUMEN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MODELO DE TRANSF_IMPUESTOS"/>
      <sheetName val="GIROS SITUAD.FISCAL- 2000"/>
      <sheetName val="INFORMACION"/>
    </sheetNames>
    <sheetDataSet>
      <sheetData sheetId="0" refreshError="1">
        <row r="5">
          <cell r="A5" t="str">
            <v>Cuadros de Gasolina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ModDeuda"/>
      <sheetName val="RESUMEN"/>
      <sheetName val="MUNICIPIOS"/>
      <sheetName val="DEPARTAM"/>
      <sheetName val="LOTERIAS"/>
      <sheetName val="LICORERA"/>
      <sheetName val="EMPTERRI"/>
      <sheetName val="FNR"/>
      <sheetName val="DEUDA EXTERNA"/>
      <sheetName val="PRES NETO"/>
      <sheetName val="BDEMPLOCAL"/>
      <sheetName val="BDGOBLOCAL"/>
      <sheetName val="RESUMENLG"/>
      <sheetName val="RESUMENLE"/>
      <sheetName val="Resumen x Entidades"/>
      <sheetName val="RESUMEN CON PLAN"/>
      <sheetName val="TRANSFERENCIAS"/>
      <sheetName val="PIB"/>
      <sheetName val="PROY. REGALIAS"/>
      <sheetName val="EJEC. REGALIAS"/>
      <sheetName val="DPTOS"/>
      <sheetName val="MPIOS"/>
      <sheetName val="EJCLOTERIA"/>
      <sheetName val="EJLICOR"/>
      <sheetName val="EEPP"/>
      <sheetName val="REZAGO FNR"/>
      <sheetName val="Prepag deud Faep art133 ley633"/>
      <sheetName val="FNR-PROYECCIONES"/>
      <sheetName val="DF FNR (C. Zambrano)"/>
      <sheetName val="FNR Dic 5 (C.Zam)"/>
      <sheetName val="FNR Dic 13-02 (C.Zam)"/>
      <sheetName val="FNR Dic 18-02(C.Zam)"/>
      <sheetName val="FNR Dic 20-02(C.Zam)"/>
      <sheetName val="RESUMEN FMI"/>
      <sheetName val="FMI DEPARTAMENTOS"/>
      <sheetName val=" FMI MUNICIPIOS"/>
      <sheetName val="FMI FNR"/>
      <sheetName val="FMI EMPRESAS"/>
      <sheetName val="DEUDA FLOTANTE-FNR"/>
      <sheetName val="DEUDA FLOTANTE-FNR SIN FAEP"/>
      <sheetName val="DEUDA FLOTANTE-INV."/>
      <sheetName val=" FAEP Mensual "/>
      <sheetName val="DEUDA FLOTANTE-INV. sin faep"/>
      <sheetName val="FNR-LEY 756"/>
      <sheetName val="VERIFICACION NETEO2"/>
      <sheetName val="SISTEMA GRAL.PART."/>
      <sheetName val="COMPARATIVO FMI-PF"/>
      <sheetName val="COMPARATIVO FMI-PF $MM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FNR-PROYECCIONES MFMP"/>
      <sheetName val="RESUMEN FMI DEPARTAMENTOS"/>
      <sheetName val="RESUMEN FMI MUNICIPIOS"/>
      <sheetName val="RESUMEN FMI FNR"/>
    </sheetNames>
    <sheetDataSet>
      <sheetData sheetId="0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VIGN"/>
      <sheetName val="i"/>
      <sheetName val="Datos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  <sheetName val="dtfcol92-96"/>
      <sheetName val="SEMOC"/>
    </sheetNames>
    <sheetDataSet>
      <sheetData sheetId="0" refreshError="1"/>
      <sheetData sheetId="1" refreshError="1">
        <row r="2">
          <cell r="AG2" t="str">
            <v>.</v>
          </cell>
        </row>
        <row r="3">
          <cell r="AG3" t="str">
            <v>.</v>
          </cell>
          <cell r="AH3" t="str">
            <v>.</v>
          </cell>
        </row>
        <row r="4">
          <cell r="AG4" t="str">
            <v>.</v>
          </cell>
          <cell r="AH4" t="str">
            <v>.</v>
          </cell>
        </row>
        <row r="6">
          <cell r="AB6" t="str">
            <v>VAR.  REZAGO</v>
          </cell>
          <cell r="AC6" t="str">
            <v>Apropiacion</v>
          </cell>
          <cell r="AE6" t="str">
            <v>Apropiacion</v>
          </cell>
          <cell r="AF6" t="str">
            <v>presion</v>
          </cell>
          <cell r="AG6" t="str">
            <v>Pagos</v>
          </cell>
          <cell r="AH6" t="str">
            <v>Rezago</v>
          </cell>
          <cell r="AI6" t="str">
            <v>VAR.  REZAGO</v>
          </cell>
        </row>
        <row r="7">
          <cell r="AB7" t="str">
            <v>2002para2003 /</v>
          </cell>
          <cell r="AC7" t="str">
            <v>2003</v>
          </cell>
          <cell r="AE7" t="str">
            <v>2003</v>
          </cell>
          <cell r="AF7" t="str">
            <v>2003</v>
          </cell>
          <cell r="AG7" t="str">
            <v>2003</v>
          </cell>
          <cell r="AH7" t="str">
            <v>2003</v>
          </cell>
          <cell r="AI7" t="str">
            <v>2003para2004 /</v>
          </cell>
        </row>
        <row r="8">
          <cell r="AB8" t="str">
            <v>2001para2002</v>
          </cell>
          <cell r="AC8" t="str">
            <v>Proyecto</v>
          </cell>
          <cell r="AD8" t="str">
            <v>Ajustes</v>
          </cell>
          <cell r="AE8" t="str">
            <v>Proyecto</v>
          </cell>
          <cell r="AI8" t="str">
            <v>2002para2003</v>
          </cell>
        </row>
        <row r="9">
          <cell r="AC9" t="str">
            <v>inicial</v>
          </cell>
          <cell r="AE9" t="str">
            <v>Básico</v>
          </cell>
        </row>
        <row r="10">
          <cell r="AB10" t="str">
            <v>(23)=(14-19)</v>
          </cell>
          <cell r="AC10" t="str">
            <v>(25)</v>
          </cell>
          <cell r="AD10" t="str">
            <v>(26)</v>
          </cell>
          <cell r="AE10" t="str">
            <v>(27)=(25+26)</v>
          </cell>
          <cell r="AF10" t="str">
            <v>(28)=(22+27)</v>
          </cell>
          <cell r="AG10" t="str">
            <v>(29)</v>
          </cell>
          <cell r="AH10" t="str">
            <v>(30)=(28)=(29)</v>
          </cell>
          <cell r="AI10" t="str">
            <v>(31)=(30-22)</v>
          </cell>
        </row>
        <row r="11">
          <cell r="AB11">
            <v>-197.36305526205547</v>
          </cell>
          <cell r="AC11">
            <v>33012.542240672999</v>
          </cell>
          <cell r="AD11">
            <v>-1939.3262882260024</v>
          </cell>
          <cell r="AE11">
            <v>31073.179829669898</v>
          </cell>
          <cell r="AF11">
            <v>32184.783697915846</v>
          </cell>
          <cell r="AG11">
            <v>31494.633928740401</v>
          </cell>
          <cell r="AH11">
            <v>690.14976917544516</v>
          </cell>
          <cell r="AI11">
            <v>-421.45409907049941</v>
          </cell>
        </row>
        <row r="12">
          <cell r="AB12">
            <v>179.51572905799952</v>
          </cell>
          <cell r="AC12">
            <v>7028.6522988839997</v>
          </cell>
          <cell r="AD12">
            <v>-132.84116410900012</v>
          </cell>
          <cell r="AE12">
            <v>6895.811134775</v>
          </cell>
          <cell r="AF12">
            <v>7255.2087369909996</v>
          </cell>
          <cell r="AG12">
            <v>6993.9514117090011</v>
          </cell>
          <cell r="AH12">
            <v>261.25732528199842</v>
          </cell>
          <cell r="AI12">
            <v>-98.140276934001122</v>
          </cell>
        </row>
        <row r="13">
          <cell r="AB13">
            <v>-501.94529042859011</v>
          </cell>
          <cell r="AC13">
            <v>1741.829587789</v>
          </cell>
          <cell r="AD13">
            <v>-297.52815908799988</v>
          </cell>
          <cell r="AE13">
            <v>1444.3014287010001</v>
          </cell>
          <cell r="AF13">
            <v>1289.9153699124099</v>
          </cell>
          <cell r="AG13">
            <v>1758.5061320603966</v>
          </cell>
          <cell r="AH13">
            <v>-468.59076214798671</v>
          </cell>
          <cell r="AI13">
            <v>-314.2047033593966</v>
          </cell>
        </row>
        <row r="14">
          <cell r="AB14">
            <v>118.51710610853513</v>
          </cell>
          <cell r="AC14">
            <v>24240.066404000001</v>
          </cell>
          <cell r="AD14">
            <v>-1508.9569650290023</v>
          </cell>
          <cell r="AE14">
            <v>22731.073316193899</v>
          </cell>
          <cell r="AF14">
            <v>23627.684820376435</v>
          </cell>
          <cell r="AG14">
            <v>22740.182434971</v>
          </cell>
          <cell r="AH14">
            <v>887.50238540543353</v>
          </cell>
          <cell r="AI14">
            <v>-9.1091187771016848</v>
          </cell>
        </row>
        <row r="15">
          <cell r="AB15">
            <v>6.5494000000000003</v>
          </cell>
          <cell r="AC15">
            <v>1.9939499999999999</v>
          </cell>
          <cell r="AD15">
            <v>0</v>
          </cell>
          <cell r="AE15">
            <v>1.9939499999999999</v>
          </cell>
          <cell r="AF15">
            <v>11.974770636000001</v>
          </cell>
          <cell r="AG15">
            <v>1.9939499999999999</v>
          </cell>
          <cell r="AH15">
            <v>9.9808206360000007</v>
          </cell>
          <cell r="AI15">
            <v>0</v>
          </cell>
        </row>
        <row r="17">
          <cell r="AB17">
            <v>-197.36305526205547</v>
          </cell>
          <cell r="AC17">
            <v>31458.796104565001</v>
          </cell>
          <cell r="AD17">
            <v>-1946.0128558920023</v>
          </cell>
          <cell r="AE17">
            <v>29512.747125895901</v>
          </cell>
          <cell r="AF17">
            <v>30339.083618044846</v>
          </cell>
          <cell r="AG17">
            <v>29934.2012249664</v>
          </cell>
          <cell r="AH17">
            <v>404.88239307844515</v>
          </cell>
          <cell r="AI17">
            <v>-421.45409907049941</v>
          </cell>
        </row>
        <row r="18">
          <cell r="AB18">
            <v>179.51572905799952</v>
          </cell>
          <cell r="AC18">
            <v>6912.1482988839998</v>
          </cell>
          <cell r="AD18">
            <v>-133.05868180400012</v>
          </cell>
          <cell r="AE18">
            <v>6779.0896170799997</v>
          </cell>
          <cell r="AF18">
            <v>7133.4761347629992</v>
          </cell>
          <cell r="AG18">
            <v>6877.2298940140008</v>
          </cell>
          <cell r="AH18">
            <v>256.24624074899839</v>
          </cell>
          <cell r="AI18">
            <v>-98.140276934001122</v>
          </cell>
        </row>
        <row r="19">
          <cell r="AB19">
            <v>-501.94529042859011</v>
          </cell>
          <cell r="AC19">
            <v>1309.9643516809999</v>
          </cell>
          <cell r="AD19">
            <v>-290.85417408799992</v>
          </cell>
          <cell r="AE19">
            <v>1019.110177593</v>
          </cell>
          <cell r="AF19">
            <v>800.68958814240989</v>
          </cell>
          <cell r="AG19">
            <v>1333.3148809523966</v>
          </cell>
          <cell r="AH19">
            <v>-532.62529280998672</v>
          </cell>
          <cell r="AI19">
            <v>-314.2047033593966</v>
          </cell>
        </row>
        <row r="20">
          <cell r="AB20">
            <v>118.51710610853513</v>
          </cell>
          <cell r="AC20">
            <v>23234.689504000002</v>
          </cell>
          <cell r="AD20">
            <v>-1522.1000000000022</v>
          </cell>
          <cell r="AE20">
            <v>21712.5533812229</v>
          </cell>
          <cell r="AF20">
            <v>22392.943124503436</v>
          </cell>
          <cell r="AG20">
            <v>21721.662500000002</v>
          </cell>
          <cell r="AH20">
            <v>671.2806245034335</v>
          </cell>
          <cell r="AI20">
            <v>-9.1091187771016848</v>
          </cell>
        </row>
        <row r="21">
          <cell r="AB21">
            <v>6.5494000000000003</v>
          </cell>
          <cell r="AC21">
            <v>1.9939499999999999</v>
          </cell>
          <cell r="AE21">
            <v>1.9939499999999999</v>
          </cell>
          <cell r="AF21">
            <v>11.974770636000001</v>
          </cell>
          <cell r="AG21">
            <v>1.9939499999999999</v>
          </cell>
          <cell r="AH21">
            <v>9.9808206360000007</v>
          </cell>
          <cell r="AI21">
            <v>0</v>
          </cell>
        </row>
        <row r="23">
          <cell r="AB23">
            <v>0</v>
          </cell>
          <cell r="AC23">
            <v>1553.746136108</v>
          </cell>
          <cell r="AD23">
            <v>6.6865676660000588</v>
          </cell>
          <cell r="AE23">
            <v>1560.4327037739999</v>
          </cell>
          <cell r="AF23">
            <v>1845.7000798710001</v>
          </cell>
          <cell r="AG23">
            <v>1560.4327037739999</v>
          </cell>
          <cell r="AH23">
            <v>285.26737609700001</v>
          </cell>
          <cell r="AI23">
            <v>0</v>
          </cell>
        </row>
        <row r="24">
          <cell r="AB24">
            <v>0</v>
          </cell>
          <cell r="AC24">
            <v>116.504</v>
          </cell>
          <cell r="AD24">
            <v>0.21751769499999796</v>
          </cell>
          <cell r="AE24">
            <v>116.721517695</v>
          </cell>
          <cell r="AF24">
            <v>121.732602228</v>
          </cell>
          <cell r="AG24">
            <v>116.721517695</v>
          </cell>
          <cell r="AH24">
            <v>5.0110845330000018</v>
          </cell>
          <cell r="AI24">
            <v>0</v>
          </cell>
        </row>
        <row r="25">
          <cell r="AB25">
            <v>0</v>
          </cell>
          <cell r="AC25">
            <v>431.86523610799998</v>
          </cell>
          <cell r="AD25">
            <v>-6.6739849999999592</v>
          </cell>
          <cell r="AE25">
            <v>425.19125110800002</v>
          </cell>
          <cell r="AF25">
            <v>489.22578177000003</v>
          </cell>
          <cell r="AG25">
            <v>425.19125110800002</v>
          </cell>
          <cell r="AH25">
            <v>64.034530662000009</v>
          </cell>
          <cell r="AI25">
            <v>0</v>
          </cell>
        </row>
        <row r="26">
          <cell r="AB26">
            <v>0</v>
          </cell>
          <cell r="AC26">
            <v>1005.3769</v>
          </cell>
          <cell r="AD26">
            <v>13.14303497100002</v>
          </cell>
          <cell r="AE26">
            <v>1018.519934971</v>
          </cell>
          <cell r="AF26">
            <v>1234.741695873</v>
          </cell>
          <cell r="AG26">
            <v>1018.519934971</v>
          </cell>
          <cell r="AH26">
            <v>216.22176090200003</v>
          </cell>
          <cell r="AI26">
            <v>0</v>
          </cell>
        </row>
        <row r="28">
          <cell r="AB28">
            <v>255.03315626153301</v>
          </cell>
          <cell r="AC28">
            <v>25717.137232121</v>
          </cell>
          <cell r="AD28">
            <v>0</v>
          </cell>
          <cell r="AE28">
            <v>25717.137232121</v>
          </cell>
          <cell r="AF28">
            <v>26652.925388382533</v>
          </cell>
          <cell r="AG28">
            <v>26907.958544644065</v>
          </cell>
          <cell r="AH28">
            <v>-255.03315626153199</v>
          </cell>
          <cell r="AI28">
            <v>-1190.821312523065</v>
          </cell>
        </row>
        <row r="30">
          <cell r="AB30">
            <v>-1954.8731987825868</v>
          </cell>
          <cell r="AC30">
            <v>7647.5</v>
          </cell>
          <cell r="AD30">
            <v>-2380.5101000000018</v>
          </cell>
          <cell r="AE30">
            <v>5266.9898999999978</v>
          </cell>
          <cell r="AF30">
            <v>6210.5003603264113</v>
          </cell>
          <cell r="AG30">
            <v>5266.9898999999978</v>
          </cell>
          <cell r="AH30">
            <v>943.51046032641318</v>
          </cell>
          <cell r="AI30">
            <v>0</v>
          </cell>
        </row>
        <row r="31">
          <cell r="AB31">
            <v>-1572.0283999111111</v>
          </cell>
          <cell r="AC31">
            <v>6612.9999960659998</v>
          </cell>
          <cell r="AD31">
            <v>-2260.4475360660017</v>
          </cell>
          <cell r="AE31">
            <v>4352.5524599999981</v>
          </cell>
          <cell r="AF31">
            <v>4824.5290873678869</v>
          </cell>
          <cell r="AG31">
            <v>4352.5524599999981</v>
          </cell>
          <cell r="AH31">
            <v>471.9766273678888</v>
          </cell>
        </row>
        <row r="32">
          <cell r="AB32">
            <v>12.500446128524345</v>
          </cell>
          <cell r="AC32">
            <v>238.5</v>
          </cell>
          <cell r="AD32">
            <v>-24.102859999999964</v>
          </cell>
          <cell r="AE32">
            <v>214.39714000000004</v>
          </cell>
          <cell r="AF32">
            <v>560.36381295852436</v>
          </cell>
          <cell r="AG32">
            <v>214.39714000000004</v>
          </cell>
          <cell r="AH32">
            <v>345.96667295852433</v>
          </cell>
        </row>
        <row r="33">
          <cell r="AB33">
            <v>-395.34524500000009</v>
          </cell>
          <cell r="AC33">
            <v>796.00000393400001</v>
          </cell>
          <cell r="AD33">
            <v>-95.959703934000117</v>
          </cell>
          <cell r="AE33">
            <v>700.04029999999989</v>
          </cell>
          <cell r="AF33">
            <v>825.60745999999995</v>
          </cell>
          <cell r="AG33">
            <v>700.04029999999989</v>
          </cell>
          <cell r="AH33">
            <v>125.56716000000006</v>
          </cell>
        </row>
        <row r="36">
          <cell r="AB36">
            <v>-1897.2030977831091</v>
          </cell>
          <cell r="AC36">
            <v>66377.179472794</v>
          </cell>
          <cell r="AD36">
            <v>-4319.8363882260037</v>
          </cell>
          <cell r="AE36">
            <v>62057.306961790899</v>
          </cell>
          <cell r="AF36">
            <v>65048.209446624787</v>
          </cell>
          <cell r="AG36">
            <v>63669.582373384466</v>
          </cell>
          <cell r="AH36">
            <v>1378.6270732403264</v>
          </cell>
          <cell r="AI36">
            <v>-1612.2754115935645</v>
          </cell>
        </row>
        <row r="37">
          <cell r="AB37">
            <v>-2152.236254044642</v>
          </cell>
          <cell r="AC37">
            <v>40660.042240672999</v>
          </cell>
          <cell r="AD37">
            <v>-4319.8363882260037</v>
          </cell>
          <cell r="AE37">
            <v>36340.169729669899</v>
          </cell>
          <cell r="AF37">
            <v>38395.28405824225</v>
          </cell>
          <cell r="AG37">
            <v>36761.623828740398</v>
          </cell>
          <cell r="AH37">
            <v>1633.6602295018583</v>
          </cell>
          <cell r="AI37">
            <v>-421.45409907049952</v>
          </cell>
        </row>
        <row r="40">
          <cell r="AB40">
            <v>651.53699999999992</v>
          </cell>
          <cell r="AC40">
            <v>-1507.2</v>
          </cell>
          <cell r="AD40">
            <v>-439.48900000000003</v>
          </cell>
          <cell r="AE40">
            <v>-1067.7110000000002</v>
          </cell>
          <cell r="AF40">
            <v>-1500.34</v>
          </cell>
          <cell r="AG40">
            <v>-1131.874</v>
          </cell>
          <cell r="AH40">
            <v>-368.46600000000001</v>
          </cell>
          <cell r="AI40">
            <v>64.162999999999997</v>
          </cell>
        </row>
        <row r="44">
          <cell r="AB44">
            <v>0</v>
          </cell>
        </row>
        <row r="45">
          <cell r="AB45">
            <v>0</v>
          </cell>
        </row>
        <row r="46">
          <cell r="AB46">
            <v>64.162999999999997</v>
          </cell>
          <cell r="AC46">
            <v>42.3</v>
          </cell>
          <cell r="AD46">
            <v>0</v>
          </cell>
          <cell r="AE46">
            <v>42.3</v>
          </cell>
          <cell r="AF46">
            <v>106.46299999999999</v>
          </cell>
          <cell r="AG46">
            <v>106.46299999999999</v>
          </cell>
          <cell r="AH46">
            <v>0</v>
          </cell>
          <cell r="AI46">
            <v>-64.162999999999997</v>
          </cell>
        </row>
        <row r="47">
          <cell r="AB47">
            <v>64.162999999999997</v>
          </cell>
          <cell r="AC47">
            <v>42.3</v>
          </cell>
          <cell r="AD47">
            <v>0</v>
          </cell>
          <cell r="AE47">
            <v>42.3</v>
          </cell>
          <cell r="AF47">
            <v>106.46299999999999</v>
          </cell>
          <cell r="AG47">
            <v>106.46299999999999</v>
          </cell>
          <cell r="AH47">
            <v>0</v>
          </cell>
          <cell r="AI47">
            <v>-64.162999999999997</v>
          </cell>
        </row>
        <row r="50">
          <cell r="AB50">
            <v>-303.2</v>
          </cell>
          <cell r="AC50">
            <v>1464.9</v>
          </cell>
          <cell r="AD50">
            <v>452.93700000000001</v>
          </cell>
          <cell r="AE50">
            <v>1011.9630000000001</v>
          </cell>
          <cell r="AF50">
            <v>1066.329</v>
          </cell>
          <cell r="AG50">
            <v>1011.9630000000001</v>
          </cell>
          <cell r="AH50">
            <v>54.365999999999985</v>
          </cell>
          <cell r="AI50">
            <v>0</v>
          </cell>
        </row>
        <row r="51">
          <cell r="AB51">
            <v>-303.2</v>
          </cell>
          <cell r="AC51">
            <v>147</v>
          </cell>
          <cell r="AD51">
            <v>72.953000000000003</v>
          </cell>
          <cell r="AE51">
            <v>74.046999999999997</v>
          </cell>
          <cell r="AF51">
            <v>99.013000000000005</v>
          </cell>
          <cell r="AG51">
            <v>74.046999999999997</v>
          </cell>
          <cell r="AH51">
            <v>24.966000000000008</v>
          </cell>
          <cell r="AI51">
            <v>0</v>
          </cell>
        </row>
        <row r="52">
          <cell r="AB52">
            <v>0</v>
          </cell>
          <cell r="AC52">
            <v>1317.9</v>
          </cell>
          <cell r="AD52">
            <v>379.98400000000004</v>
          </cell>
          <cell r="AE52">
            <v>937.91600000000005</v>
          </cell>
          <cell r="AF52">
            <v>967.31600000000003</v>
          </cell>
          <cell r="AG52">
            <v>937.91600000000005</v>
          </cell>
          <cell r="AH52">
            <v>29.399999999999977</v>
          </cell>
          <cell r="AI52">
            <v>0</v>
          </cell>
        </row>
        <row r="53">
          <cell r="AB53">
            <v>0</v>
          </cell>
          <cell r="AF53">
            <v>279.60000000000002</v>
          </cell>
          <cell r="AH53">
            <v>279.60000000000002</v>
          </cell>
          <cell r="AI53">
            <v>0</v>
          </cell>
        </row>
        <row r="54">
          <cell r="AB54">
            <v>0</v>
          </cell>
        </row>
        <row r="56">
          <cell r="AB56">
            <v>-412.5</v>
          </cell>
          <cell r="AC56">
            <v>0</v>
          </cell>
          <cell r="AD56">
            <v>-13.448</v>
          </cell>
          <cell r="AE56">
            <v>13.448</v>
          </cell>
          <cell r="AF56">
            <v>47.948</v>
          </cell>
          <cell r="AG56">
            <v>13.448</v>
          </cell>
          <cell r="AH56">
            <v>34.5</v>
          </cell>
          <cell r="AI56">
            <v>0</v>
          </cell>
        </row>
        <row r="57">
          <cell r="AB57">
            <v>-14.6</v>
          </cell>
          <cell r="AC57">
            <v>0</v>
          </cell>
          <cell r="AD57">
            <v>-13.448</v>
          </cell>
          <cell r="AE57">
            <v>13.448</v>
          </cell>
          <cell r="AF57">
            <v>13.448</v>
          </cell>
          <cell r="AG57">
            <v>13.448</v>
          </cell>
          <cell r="AH57">
            <v>0</v>
          </cell>
          <cell r="AI57">
            <v>0</v>
          </cell>
        </row>
        <row r="58">
          <cell r="AB58">
            <v>-397.9</v>
          </cell>
          <cell r="AC58">
            <v>0</v>
          </cell>
          <cell r="AD58">
            <v>0</v>
          </cell>
          <cell r="AE58">
            <v>0</v>
          </cell>
          <cell r="AF58">
            <v>34.5</v>
          </cell>
          <cell r="AG58">
            <v>0</v>
          </cell>
          <cell r="AH58">
            <v>34.5</v>
          </cell>
          <cell r="AI58">
            <v>0</v>
          </cell>
        </row>
        <row r="61">
          <cell r="AB61">
            <v>-1500.6992540446422</v>
          </cell>
          <cell r="AC61">
            <v>39152.842240673002</v>
          </cell>
          <cell r="AD61">
            <v>-4759.3253882260033</v>
          </cell>
          <cell r="AE61">
            <v>35272.458729669896</v>
          </cell>
          <cell r="AF61">
            <v>36894.944058242254</v>
          </cell>
          <cell r="AG61">
            <v>35629.749828740394</v>
          </cell>
          <cell r="AH61">
            <v>1265.1942295018584</v>
          </cell>
          <cell r="AI61">
            <v>-357.29109907049951</v>
          </cell>
        </row>
        <row r="62">
          <cell r="AB62">
            <v>-1500.6992540446408</v>
          </cell>
          <cell r="AF62">
            <v>36894.944058242254</v>
          </cell>
          <cell r="AG62">
            <v>35629.749828740394</v>
          </cell>
          <cell r="AH62">
            <v>1265.1942295018598</v>
          </cell>
          <cell r="AI62">
            <v>-357.2910990704986</v>
          </cell>
        </row>
        <row r="75">
          <cell r="AB75">
            <v>-931.13699999999994</v>
          </cell>
          <cell r="AC75">
            <v>1507.2</v>
          </cell>
          <cell r="AD75">
            <v>439.48900000000003</v>
          </cell>
          <cell r="AE75">
            <v>1067.7110000000002</v>
          </cell>
          <cell r="AF75">
            <v>1220.74</v>
          </cell>
          <cell r="AG75">
            <v>1131.8740000000003</v>
          </cell>
          <cell r="AH75">
            <v>88.865999999999985</v>
          </cell>
          <cell r="AI75">
            <v>-64.163000000000011</v>
          </cell>
        </row>
        <row r="78">
          <cell r="AB78">
            <v>-2216.3992540446416</v>
          </cell>
          <cell r="AC78">
            <v>40617.742240672997</v>
          </cell>
          <cell r="AD78">
            <v>-4319.8363882260037</v>
          </cell>
          <cell r="AE78">
            <v>36297.905852446995</v>
          </cell>
          <cell r="AF78">
            <v>38288.857181019353</v>
          </cell>
          <cell r="AG78">
            <v>36655.160828740394</v>
          </cell>
          <cell r="AH78">
            <v>1633.6963522789592</v>
          </cell>
          <cell r="AI78">
            <v>-357.25497629339861</v>
          </cell>
        </row>
        <row r="82">
          <cell r="AG82">
            <v>21802.512500000001</v>
          </cell>
        </row>
        <row r="83">
          <cell r="AB83">
            <v>0</v>
          </cell>
          <cell r="AC83">
            <v>80.849999999999994</v>
          </cell>
          <cell r="AF83">
            <v>80.849999999999994</v>
          </cell>
          <cell r="AG83">
            <v>80.849999999999994</v>
          </cell>
          <cell r="AH83">
            <v>0</v>
          </cell>
        </row>
        <row r="87">
          <cell r="AC87">
            <v>80.849999999999994</v>
          </cell>
          <cell r="AF87">
            <v>80.849999999999994</v>
          </cell>
          <cell r="AG87">
            <v>80.849999999999994</v>
          </cell>
          <cell r="AH87">
            <v>0</v>
          </cell>
        </row>
        <row r="88">
          <cell r="AG88">
            <v>0</v>
          </cell>
          <cell r="AH88">
            <v>0</v>
          </cell>
        </row>
        <row r="89">
          <cell r="AG89">
            <v>21721.662500000002</v>
          </cell>
          <cell r="AH89">
            <v>-21721.662500000002</v>
          </cell>
        </row>
        <row r="90">
          <cell r="AF90">
            <v>0</v>
          </cell>
          <cell r="AG90">
            <v>0</v>
          </cell>
          <cell r="AH90">
            <v>0</v>
          </cell>
        </row>
        <row r="92">
          <cell r="AB92">
            <v>64.162999999999997</v>
          </cell>
          <cell r="AC92">
            <v>42.3</v>
          </cell>
          <cell r="AE92">
            <v>42.3</v>
          </cell>
          <cell r="AF92">
            <v>106.46299999999999</v>
          </cell>
          <cell r="AG92">
            <v>106.46299999999999</v>
          </cell>
          <cell r="AH92">
            <v>0</v>
          </cell>
          <cell r="AI92">
            <v>-64.162999999999997</v>
          </cell>
        </row>
        <row r="94">
          <cell r="AB94">
            <v>-330.99500704000002</v>
          </cell>
          <cell r="AC94">
            <v>1464.9</v>
          </cell>
          <cell r="AD94">
            <v>452.93700000000001</v>
          </cell>
          <cell r="AE94">
            <v>1011.9630000000001</v>
          </cell>
          <cell r="AF94">
            <v>1038.53399296</v>
          </cell>
          <cell r="AG94">
            <v>4352.5524599999981</v>
          </cell>
          <cell r="AH94">
            <v>26.570992959999955</v>
          </cell>
        </row>
        <row r="95">
          <cell r="AB95">
            <v>-330.99500704000002</v>
          </cell>
          <cell r="AC95">
            <v>147</v>
          </cell>
          <cell r="AD95">
            <v>72.953000000000003</v>
          </cell>
          <cell r="AE95">
            <v>74.046999999999997</v>
          </cell>
          <cell r="AF95">
            <v>71.217992959999975</v>
          </cell>
          <cell r="AG95">
            <v>74.046999999999997</v>
          </cell>
          <cell r="AH95">
            <v>-2.8290070400000218</v>
          </cell>
          <cell r="AI95">
            <v>0</v>
          </cell>
        </row>
        <row r="96">
          <cell r="AB96">
            <v>0</v>
          </cell>
          <cell r="AC96">
            <v>1317.9</v>
          </cell>
          <cell r="AD96">
            <v>379.98400000000004</v>
          </cell>
          <cell r="AE96">
            <v>937.91600000000005</v>
          </cell>
          <cell r="AF96">
            <v>967.31600000000003</v>
          </cell>
          <cell r="AG96">
            <v>937.91600000000005</v>
          </cell>
          <cell r="AH96">
            <v>29.399999999999977</v>
          </cell>
          <cell r="AI96">
            <v>0</v>
          </cell>
        </row>
        <row r="97">
          <cell r="AB97">
            <v>0</v>
          </cell>
          <cell r="AC97">
            <v>0</v>
          </cell>
          <cell r="AE97">
            <v>0</v>
          </cell>
          <cell r="AF97">
            <v>0</v>
          </cell>
          <cell r="AG97">
            <v>3340.5894599999983</v>
          </cell>
          <cell r="AH97">
            <v>0</v>
          </cell>
        </row>
        <row r="98">
          <cell r="AB98">
            <v>-412.5</v>
          </cell>
          <cell r="AC98">
            <v>0</v>
          </cell>
          <cell r="AD98">
            <v>-13.448</v>
          </cell>
          <cell r="AE98">
            <v>13.448</v>
          </cell>
          <cell r="AF98">
            <v>47.948</v>
          </cell>
          <cell r="AG98">
            <v>914.43743999999992</v>
          </cell>
          <cell r="AH98">
            <v>0</v>
          </cell>
        </row>
        <row r="99">
          <cell r="AB99">
            <v>-14.6</v>
          </cell>
          <cell r="AD99">
            <v>-13.448</v>
          </cell>
          <cell r="AE99">
            <v>13.448</v>
          </cell>
          <cell r="AF99">
            <v>13.448</v>
          </cell>
          <cell r="AG99">
            <v>13.448</v>
          </cell>
          <cell r="AH99">
            <v>0</v>
          </cell>
          <cell r="AI99">
            <v>0</v>
          </cell>
        </row>
        <row r="100">
          <cell r="AB100">
            <v>-397.9</v>
          </cell>
          <cell r="AE100">
            <v>0</v>
          </cell>
          <cell r="AF100">
            <v>34.5</v>
          </cell>
          <cell r="AG100">
            <v>34.5</v>
          </cell>
          <cell r="AH100">
            <v>0</v>
          </cell>
        </row>
        <row r="101">
          <cell r="AG101">
            <v>866.48943999999995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98-2002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Distribuc.SGP Municipios 2002"/>
      <sheetName val="Prestserv-MEN-Proyect.IPC 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9BAD-816F-4857-A3A5-F571AF2DD8AC}">
  <dimension ref="B2:S23"/>
  <sheetViews>
    <sheetView showGridLines="0" tabSelected="1" zoomScaleNormal="100" workbookViewId="0">
      <selection activeCell="H13" sqref="H13"/>
    </sheetView>
  </sheetViews>
  <sheetFormatPr baseColWidth="10" defaultColWidth="11.42578125" defaultRowHeight="11.25"/>
  <cols>
    <col min="1" max="1" width="2.7109375" style="2" customWidth="1"/>
    <col min="2" max="2" width="36.5703125" style="2" customWidth="1"/>
    <col min="3" max="3" width="10.140625" style="2" bestFit="1" customWidth="1"/>
    <col min="4" max="4" width="9.7109375" style="2" customWidth="1"/>
    <col min="5" max="6" width="10.140625" style="12" bestFit="1" customWidth="1"/>
    <col min="7" max="7" width="10.140625" style="12" customWidth="1"/>
    <col min="8" max="16384" width="11.42578125" style="2"/>
  </cols>
  <sheetData>
    <row r="2" spans="2:18" ht="12.75">
      <c r="B2" s="83" t="s">
        <v>123</v>
      </c>
      <c r="C2" s="83"/>
      <c r="D2" s="83"/>
    </row>
    <row r="3" spans="2:18" ht="15" customHeight="1">
      <c r="B3" s="84" t="s">
        <v>21</v>
      </c>
      <c r="C3" s="84"/>
      <c r="D3" s="84"/>
    </row>
    <row r="4" spans="2:18" ht="15" customHeight="1">
      <c r="B4" s="28"/>
      <c r="C4" s="28"/>
      <c r="D4" s="28"/>
    </row>
    <row r="5" spans="2:18" s="32" customFormat="1" ht="14.45" customHeight="1">
      <c r="B5" s="43" t="s">
        <v>0</v>
      </c>
      <c r="C5" s="87" t="s">
        <v>120</v>
      </c>
      <c r="D5" s="88"/>
      <c r="E5" s="88"/>
      <c r="F5" s="88"/>
      <c r="G5" s="89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ht="9.9499999999999993" customHeight="1">
      <c r="B6" s="58"/>
      <c r="C6" s="85">
        <v>2020</v>
      </c>
      <c r="D6" s="85">
        <v>2021</v>
      </c>
      <c r="E6" s="85">
        <v>2022</v>
      </c>
      <c r="F6" s="86">
        <v>2023</v>
      </c>
      <c r="G6" s="86">
        <v>2024</v>
      </c>
    </row>
    <row r="7" spans="2:18" ht="9.9499999999999993" customHeight="1">
      <c r="B7" s="58"/>
      <c r="C7" s="85"/>
      <c r="D7" s="85"/>
      <c r="E7" s="85"/>
      <c r="F7" s="86"/>
      <c r="G7" s="86"/>
    </row>
    <row r="8" spans="2:18">
      <c r="B8" s="41" t="s">
        <v>16</v>
      </c>
      <c r="C8" s="34">
        <f t="shared" ref="C8:G8" si="0">+SUM(C9:C12)</f>
        <v>294412.06427095184</v>
      </c>
      <c r="D8" s="34">
        <f t="shared" si="0"/>
        <v>325239.37872891495</v>
      </c>
      <c r="E8" s="34">
        <f t="shared" si="0"/>
        <v>333761.84197394893</v>
      </c>
      <c r="F8" s="77">
        <f t="shared" si="0"/>
        <v>401394.21624132799</v>
      </c>
      <c r="G8" s="77">
        <f t="shared" si="0"/>
        <v>476534.25964514795</v>
      </c>
    </row>
    <row r="9" spans="2:18" s="4" customFormat="1">
      <c r="B9" s="42" t="s">
        <v>17</v>
      </c>
      <c r="C9" s="35">
        <f>+'Ingresos del PGN (Aforo)'!W8</f>
        <v>135635.96</v>
      </c>
      <c r="D9" s="35">
        <f>+'Ingresos del PGN (Aforo)'!X8</f>
        <v>151748.59400000001</v>
      </c>
      <c r="E9" s="35">
        <f>+'Ingresos del PGN (Aforo)'!Y8</f>
        <v>170861.57605697602</v>
      </c>
      <c r="F9" s="78">
        <f>+'Ingresos del PGN (Aforo)'!Z8</f>
        <v>275633.95199999999</v>
      </c>
      <c r="G9" s="78">
        <f>+'Ingresos del PGN (Aforo)'!AA8</f>
        <v>317400.20600000001</v>
      </c>
    </row>
    <row r="10" spans="2:18" s="4" customFormat="1">
      <c r="B10" s="42" t="s">
        <v>18</v>
      </c>
      <c r="C10" s="35">
        <f>+'Ingresos del PGN (Aforo)'!W9</f>
        <v>104158.24586267884</v>
      </c>
      <c r="D10" s="35">
        <f>+'Ingresos del PGN (Aforo)'!X9</f>
        <v>134191.55573711899</v>
      </c>
      <c r="E10" s="35">
        <f>+'Ingresos del PGN (Aforo)'!Y9</f>
        <v>146834.68195029095</v>
      </c>
      <c r="F10" s="78">
        <f>+'Ingresos del PGN (Aforo)'!Z9</f>
        <v>108476.134191645</v>
      </c>
      <c r="G10" s="78">
        <f>+'Ingresos del PGN (Aforo)'!AA9</f>
        <v>140819.67895795699</v>
      </c>
    </row>
    <row r="11" spans="2:18" s="4" customFormat="1">
      <c r="B11" s="42" t="s">
        <v>121</v>
      </c>
      <c r="C11" s="35">
        <f>+'Ingresos del PGN (Aforo)'!W10</f>
        <v>2239.2687981909999</v>
      </c>
      <c r="D11" s="35">
        <f>+'Ingresos del PGN (Aforo)'!X10</f>
        <v>2416.0628363629999</v>
      </c>
      <c r="E11" s="35">
        <f>+'Ingresos del PGN (Aforo)'!Y10</f>
        <v>2434.9049768210002</v>
      </c>
      <c r="F11" s="78">
        <f>+'Ingresos del PGN (Aforo)'!Z10</f>
        <v>2707.3823750759998</v>
      </c>
      <c r="G11" s="78">
        <f>+'Ingresos del PGN (Aforo)'!AA10</f>
        <v>3107.0450878739998</v>
      </c>
    </row>
    <row r="12" spans="2:18" s="4" customFormat="1">
      <c r="B12" s="42" t="s">
        <v>10</v>
      </c>
      <c r="C12" s="35">
        <f>+'Ingresos del PGN (Aforo)'!W11</f>
        <v>52378.589610082003</v>
      </c>
      <c r="D12" s="35">
        <f>+'Ingresos del PGN (Aforo)'!X11</f>
        <v>36883.166155432998</v>
      </c>
      <c r="E12" s="35">
        <f>+'Ingresos del PGN (Aforo)'!Y11</f>
        <v>13630.678989861</v>
      </c>
      <c r="F12" s="78">
        <f>+'Ingresos del PGN (Aforo)'!Z11</f>
        <v>14576.747674607001</v>
      </c>
      <c r="G12" s="78">
        <f>+'Ingresos del PGN (Aforo)'!AA11</f>
        <v>15207.329599317</v>
      </c>
    </row>
    <row r="13" spans="2:18">
      <c r="B13" s="41" t="s">
        <v>122</v>
      </c>
      <c r="C13" s="34">
        <f>SUM(C14:C17)</f>
        <v>14808.365359442001</v>
      </c>
      <c r="D13" s="34">
        <v>18736.750920225997</v>
      </c>
      <c r="E13" s="34">
        <v>18896.831667896</v>
      </c>
      <c r="F13" s="77">
        <f>+'Ingresos del PGN (Aforo)'!Z12</f>
        <v>21778.454694626002</v>
      </c>
      <c r="G13" s="77">
        <f>+'Ingresos del PGN (Aforo)'!AA12</f>
        <v>26062.573579041</v>
      </c>
    </row>
    <row r="14" spans="2:18" s="4" customFormat="1">
      <c r="B14" s="42" t="s">
        <v>17</v>
      </c>
      <c r="C14" s="35">
        <f>+'Ingresos del PGN (Aforo)'!W13</f>
        <v>8332.5582853270007</v>
      </c>
      <c r="D14" s="35">
        <f>+'Ingresos del PGN (Aforo)'!X13</f>
        <v>10916.945139533</v>
      </c>
      <c r="E14" s="35">
        <f>+'Ingresos del PGN (Aforo)'!Y13</f>
        <v>11307.342991998999</v>
      </c>
      <c r="F14" s="78">
        <f>+'Ingresos del PGN (Aforo)'!Z13</f>
        <v>11022.412797731</v>
      </c>
      <c r="G14" s="78">
        <f>+'Ingresos del PGN (Aforo)'!AA13</f>
        <v>12630.562697236999</v>
      </c>
    </row>
    <row r="15" spans="2:18" s="4" customFormat="1">
      <c r="B15" s="42" t="s">
        <v>18</v>
      </c>
      <c r="C15" s="35">
        <f>+'Ingresos del PGN (Aforo)'!W14</f>
        <v>2221.5823713240002</v>
      </c>
      <c r="D15" s="35">
        <f>+'Ingresos del PGN (Aforo)'!X14</f>
        <v>3223.6944135369999</v>
      </c>
      <c r="E15" s="35">
        <f>+'Ingresos del PGN (Aforo)'!Y14</f>
        <v>2914.792223426</v>
      </c>
      <c r="F15" s="78">
        <f>+'Ingresos del PGN (Aforo)'!Z14</f>
        <v>4873.5282520950004</v>
      </c>
      <c r="G15" s="78">
        <f>+'Ingresos del PGN (Aforo)'!AA14</f>
        <v>7082.5768576600003</v>
      </c>
    </row>
    <row r="16" spans="2:18" s="4" customFormat="1">
      <c r="B16" s="42" t="s">
        <v>121</v>
      </c>
      <c r="C16" s="35">
        <f>+'Ingresos del PGN (Aforo)'!W15</f>
        <v>3603.1755157389998</v>
      </c>
      <c r="D16" s="35">
        <f>+'Ingresos del PGN (Aforo)'!X15</f>
        <v>3948.349857835</v>
      </c>
      <c r="E16" s="35">
        <f>+'Ingresos del PGN (Aforo)'!Y15</f>
        <v>4046.8054266710001</v>
      </c>
      <c r="F16" s="78">
        <f>+'Ingresos del PGN (Aforo)'!Z15</f>
        <v>5011.4440587270001</v>
      </c>
      <c r="G16" s="78">
        <f>+'Ingresos del PGN (Aforo)'!AA15</f>
        <v>5587.0531518799999</v>
      </c>
    </row>
    <row r="17" spans="2:19" s="4" customFormat="1" ht="10.9" customHeight="1">
      <c r="B17" s="42" t="s">
        <v>10</v>
      </c>
      <c r="C17" s="35">
        <f>+'Ingresos del PGN (Aforo)'!W16</f>
        <v>651.04918705199998</v>
      </c>
      <c r="D17" s="35">
        <f>+'Ingresos del PGN (Aforo)'!X16</f>
        <v>647.76150932099995</v>
      </c>
      <c r="E17" s="35">
        <f>+'Ingresos del PGN (Aforo)'!Y16</f>
        <v>627.89102579999997</v>
      </c>
      <c r="F17" s="78">
        <f>+'Ingresos del PGN (Aforo)'!Z16</f>
        <v>871.06958607299998</v>
      </c>
      <c r="G17" s="78">
        <f>+'Ingresos del PGN (Aforo)'!AA16</f>
        <v>762.380872264</v>
      </c>
    </row>
    <row r="18" spans="2:19" ht="12.75" customHeight="1">
      <c r="B18" s="60" t="s">
        <v>114</v>
      </c>
      <c r="C18" s="59">
        <f t="shared" ref="C18:F18" si="1">+C8+C13</f>
        <v>309220.42963039386</v>
      </c>
      <c r="D18" s="59">
        <f t="shared" si="1"/>
        <v>343976.12964914093</v>
      </c>
      <c r="E18" s="59">
        <f t="shared" si="1"/>
        <v>352658.67364184494</v>
      </c>
      <c r="F18" s="79">
        <f t="shared" si="1"/>
        <v>423172.67093595397</v>
      </c>
      <c r="G18" s="79">
        <f t="shared" ref="G18" si="2">+G8+G13</f>
        <v>502596.83322418894</v>
      </c>
    </row>
    <row r="19" spans="2:19" ht="12.75" customHeight="1">
      <c r="B19" s="2" t="s">
        <v>145</v>
      </c>
      <c r="C19" s="57"/>
      <c r="D19" s="57"/>
      <c r="E19" s="57"/>
      <c r="F19" s="57"/>
      <c r="G19" s="57"/>
    </row>
    <row r="20" spans="2:19" s="12" customFormat="1">
      <c r="B20" s="2" t="s">
        <v>32</v>
      </c>
      <c r="C20" s="13"/>
      <c r="D20" s="1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2" customFormat="1">
      <c r="B21" s="2"/>
      <c r="C21" s="2"/>
      <c r="D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2" customFormat="1">
      <c r="B22" s="2"/>
      <c r="C22" s="13"/>
      <c r="D22" s="13"/>
      <c r="E22" s="13"/>
      <c r="F22" s="13"/>
      <c r="G22" s="1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2" customFormat="1">
      <c r="B23" s="2"/>
      <c r="C23" s="2"/>
      <c r="D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</sheetData>
  <mergeCells count="8">
    <mergeCell ref="F6:F7"/>
    <mergeCell ref="C5:G5"/>
    <mergeCell ref="G6:G7"/>
    <mergeCell ref="B2:D2"/>
    <mergeCell ref="B3:D3"/>
    <mergeCell ref="C6:C7"/>
    <mergeCell ref="D6:D7"/>
    <mergeCell ref="E6:E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4"/>
  <sheetViews>
    <sheetView showGridLines="0" zoomScaleNormal="100" workbookViewId="0">
      <pane xSplit="2" ySplit="6" topLeftCell="N7" activePane="bottomRight" state="frozen"/>
      <selection pane="topRight" activeCell="C1" sqref="C1"/>
      <selection pane="bottomLeft" activeCell="A6" sqref="A6"/>
      <selection pane="bottomRight" activeCell="X28" sqref="X28"/>
    </sheetView>
  </sheetViews>
  <sheetFormatPr baseColWidth="10" defaultColWidth="11.42578125" defaultRowHeight="11.25" outlineLevelCol="1"/>
  <cols>
    <col min="1" max="1" width="2.7109375" style="2" customWidth="1"/>
    <col min="2" max="2" width="33.140625" style="2" customWidth="1"/>
    <col min="3" max="8" width="9" style="2" bestFit="1" customWidth="1" outlineLevel="1"/>
    <col min="9" max="12" width="10.140625" style="2" bestFit="1" customWidth="1" outlineLevel="1"/>
    <col min="13" max="24" width="10.140625" style="2" bestFit="1" customWidth="1"/>
    <col min="25" max="26" width="10.140625" style="12" bestFit="1" customWidth="1"/>
    <col min="27" max="27" width="10.140625" style="2" bestFit="1" customWidth="1"/>
    <col min="28" max="16384" width="11.42578125" style="2"/>
  </cols>
  <sheetData>
    <row r="2" spans="2:27" s="33" customFormat="1" ht="12.75">
      <c r="B2" s="91" t="s">
        <v>22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2:27" s="33" customFormat="1" ht="15" customHeight="1">
      <c r="B3" s="93" t="s">
        <v>21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2:27" s="33" customFormat="1" ht="15" customHeight="1">
      <c r="B4" s="81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2:27" s="32" customFormat="1" ht="9.9499999999999993" customHeight="1">
      <c r="B5" s="90" t="s">
        <v>0</v>
      </c>
      <c r="C5" s="90" t="s">
        <v>12</v>
      </c>
      <c r="D5" s="90" t="s">
        <v>13</v>
      </c>
      <c r="E5" s="90" t="s">
        <v>14</v>
      </c>
      <c r="F5" s="90" t="s">
        <v>15</v>
      </c>
      <c r="G5" s="90">
        <v>2004</v>
      </c>
      <c r="H5" s="90">
        <v>2005</v>
      </c>
      <c r="I5" s="90">
        <v>2006</v>
      </c>
      <c r="J5" s="90">
        <v>2007</v>
      </c>
      <c r="K5" s="90">
        <v>2008</v>
      </c>
      <c r="L5" s="90">
        <v>2009</v>
      </c>
      <c r="M5" s="90">
        <v>2010</v>
      </c>
      <c r="N5" s="90">
        <v>2011</v>
      </c>
      <c r="O5" s="90">
        <v>2012</v>
      </c>
      <c r="P5" s="90">
        <v>2013</v>
      </c>
      <c r="Q5" s="90">
        <v>2014</v>
      </c>
      <c r="R5" s="90">
        <v>2015</v>
      </c>
      <c r="S5" s="90">
        <v>2016</v>
      </c>
      <c r="T5" s="90">
        <v>2017</v>
      </c>
      <c r="U5" s="90">
        <v>2018</v>
      </c>
      <c r="V5" s="90">
        <v>2019</v>
      </c>
      <c r="W5" s="90">
        <v>2020</v>
      </c>
      <c r="X5" s="90">
        <v>2021</v>
      </c>
      <c r="Y5" s="90">
        <v>2022</v>
      </c>
      <c r="Z5" s="90">
        <v>2023</v>
      </c>
      <c r="AA5" s="90" t="s">
        <v>144</v>
      </c>
    </row>
    <row r="6" spans="2:27" s="32" customFormat="1" ht="9.9499999999999993" customHeight="1"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</row>
    <row r="7" spans="2:27">
      <c r="B7" s="41" t="s">
        <v>16</v>
      </c>
      <c r="C7" s="34">
        <f>SUM(C8:C11)</f>
        <v>46414.377968988993</v>
      </c>
      <c r="D7" s="34">
        <f t="shared" ref="D7:Z7" si="0">SUM(D8:D11)</f>
        <v>57985.362253691259</v>
      </c>
      <c r="E7" s="34">
        <f t="shared" si="0"/>
        <v>61702.732581472257</v>
      </c>
      <c r="F7" s="34">
        <f t="shared" si="0"/>
        <v>66847.927873191904</v>
      </c>
      <c r="G7" s="34">
        <f t="shared" si="0"/>
        <v>73985.94629350082</v>
      </c>
      <c r="H7" s="34">
        <f t="shared" si="0"/>
        <v>84223.676760472896</v>
      </c>
      <c r="I7" s="34">
        <f t="shared" si="0"/>
        <v>98950.148318853753</v>
      </c>
      <c r="J7" s="34">
        <f t="shared" si="0"/>
        <v>109536.81335213849</v>
      </c>
      <c r="K7" s="34">
        <f t="shared" si="0"/>
        <v>116480.649573802</v>
      </c>
      <c r="L7" s="34">
        <f t="shared" si="0"/>
        <v>130828.89488854403</v>
      </c>
      <c r="M7" s="34">
        <f t="shared" si="0"/>
        <v>137151.14504996463</v>
      </c>
      <c r="N7" s="34">
        <f t="shared" si="0"/>
        <v>138418.65230050104</v>
      </c>
      <c r="O7" s="34">
        <f t="shared" si="0"/>
        <v>152372.00740684188</v>
      </c>
      <c r="P7" s="34">
        <f t="shared" si="0"/>
        <v>177022.89132499119</v>
      </c>
      <c r="Q7" s="34">
        <f t="shared" si="0"/>
        <v>185546.86091126801</v>
      </c>
      <c r="R7" s="34">
        <f t="shared" si="0"/>
        <v>195336.06809172791</v>
      </c>
      <c r="S7" s="34">
        <f t="shared" si="0"/>
        <v>197068.46965697801</v>
      </c>
      <c r="T7" s="34">
        <f t="shared" si="0"/>
        <v>214699.20993375548</v>
      </c>
      <c r="U7" s="34">
        <f t="shared" si="0"/>
        <v>219515.72842821994</v>
      </c>
      <c r="V7" s="34">
        <f t="shared" si="0"/>
        <v>235556.36667189293</v>
      </c>
      <c r="W7" s="34">
        <f t="shared" si="0"/>
        <v>294412.06427095184</v>
      </c>
      <c r="X7" s="34">
        <f t="shared" si="0"/>
        <v>325239.37872891495</v>
      </c>
      <c r="Y7" s="34">
        <f t="shared" si="0"/>
        <v>333761.84197394893</v>
      </c>
      <c r="Z7" s="34">
        <f t="shared" si="0"/>
        <v>401394.21624132799</v>
      </c>
      <c r="AA7" s="34">
        <f t="shared" ref="AA7" si="1">SUM(AA8:AA11)</f>
        <v>476534.25964514795</v>
      </c>
    </row>
    <row r="8" spans="2:27" s="4" customFormat="1">
      <c r="B8" s="42" t="s">
        <v>17</v>
      </c>
      <c r="C8" s="35">
        <v>19650.642974949995</v>
      </c>
      <c r="D8" s="35">
        <v>25528.455999999998</v>
      </c>
      <c r="E8" s="35">
        <v>29132.257688322999</v>
      </c>
      <c r="F8" s="35">
        <v>31891.395355500794</v>
      </c>
      <c r="G8" s="35">
        <v>36788.434999999845</v>
      </c>
      <c r="H8" s="35">
        <v>38996.760999999511</v>
      </c>
      <c r="I8" s="35">
        <v>46316.487000000074</v>
      </c>
      <c r="J8" s="35">
        <v>54073.192000000417</v>
      </c>
      <c r="K8" s="35">
        <v>66212.047999999995</v>
      </c>
      <c r="L8" s="35">
        <v>75436.451000000015</v>
      </c>
      <c r="M8" s="35">
        <v>71161.268000000011</v>
      </c>
      <c r="N8" s="35">
        <v>75114.12562828201</v>
      </c>
      <c r="O8" s="35">
        <v>89501.248565840986</v>
      </c>
      <c r="P8" s="35">
        <v>102089.64807551302</v>
      </c>
      <c r="Q8" s="35">
        <v>103856.127788499</v>
      </c>
      <c r="R8" s="35">
        <v>110560.293609417</v>
      </c>
      <c r="S8" s="35">
        <v>117117.964609117</v>
      </c>
      <c r="T8" s="35">
        <v>125141.96361090201</v>
      </c>
      <c r="U8" s="35">
        <v>138107.874944654</v>
      </c>
      <c r="V8" s="35">
        <v>144191.26763188498</v>
      </c>
      <c r="W8" s="35">
        <v>135635.96</v>
      </c>
      <c r="X8" s="35">
        <v>151748.59400000001</v>
      </c>
      <c r="Y8" s="35">
        <v>170861.57605697602</v>
      </c>
      <c r="Z8" s="35">
        <v>275633.95199999999</v>
      </c>
      <c r="AA8" s="35">
        <v>317400.20600000001</v>
      </c>
    </row>
    <row r="9" spans="2:27" s="4" customFormat="1">
      <c r="B9" s="42" t="s">
        <v>18</v>
      </c>
      <c r="C9" s="35">
        <v>23551.549751225</v>
      </c>
      <c r="D9" s="35">
        <v>28131.782966836261</v>
      </c>
      <c r="E9" s="35">
        <v>29294.797945413258</v>
      </c>
      <c r="F9" s="35">
        <v>31621.394488290109</v>
      </c>
      <c r="G9" s="35">
        <v>33384.868661166562</v>
      </c>
      <c r="H9" s="35">
        <v>41368.711798227378</v>
      </c>
      <c r="I9" s="35">
        <v>47579.24059158162</v>
      </c>
      <c r="J9" s="35">
        <v>49938.612036505583</v>
      </c>
      <c r="K9" s="35">
        <v>45382.110475996014</v>
      </c>
      <c r="L9" s="35">
        <v>48479.341017408005</v>
      </c>
      <c r="M9" s="35">
        <v>55913.339206781595</v>
      </c>
      <c r="N9" s="35">
        <v>54575.357922044015</v>
      </c>
      <c r="O9" s="35">
        <v>53250.206220491898</v>
      </c>
      <c r="P9" s="35">
        <v>60729.989469703753</v>
      </c>
      <c r="Q9" s="35">
        <v>59727.308716220003</v>
      </c>
      <c r="R9" s="35">
        <v>63812.000228823897</v>
      </c>
      <c r="S9" s="35">
        <v>60187.867429876002</v>
      </c>
      <c r="T9" s="35">
        <v>73747.52620655646</v>
      </c>
      <c r="U9" s="35">
        <v>68313.305632417003</v>
      </c>
      <c r="V9" s="35">
        <v>78595.391137527971</v>
      </c>
      <c r="W9" s="35">
        <v>104158.24586267884</v>
      </c>
      <c r="X9" s="35">
        <v>134191.55573711899</v>
      </c>
      <c r="Y9" s="35">
        <v>146834.68195029095</v>
      </c>
      <c r="Z9" s="35">
        <v>108476.134191645</v>
      </c>
      <c r="AA9" s="35">
        <v>140819.67895795699</v>
      </c>
    </row>
    <row r="10" spans="2:27" s="4" customFormat="1">
      <c r="B10" s="42" t="s">
        <v>121</v>
      </c>
      <c r="C10" s="35">
        <v>759.54660000000001</v>
      </c>
      <c r="D10" s="35">
        <v>1045.5760394700001</v>
      </c>
      <c r="E10" s="35">
        <v>373.45092561799999</v>
      </c>
      <c r="F10" s="35">
        <v>823.49408327799995</v>
      </c>
      <c r="G10" s="35">
        <v>483.260260163</v>
      </c>
      <c r="H10" s="35">
        <v>539.10063289200002</v>
      </c>
      <c r="I10" s="35">
        <v>598.93433150099997</v>
      </c>
      <c r="J10" s="35">
        <v>623.10252567400005</v>
      </c>
      <c r="K10" s="35">
        <v>731.75942080100003</v>
      </c>
      <c r="L10" s="35">
        <v>834.99288855899999</v>
      </c>
      <c r="M10" s="35">
        <v>1151.1814952980001</v>
      </c>
      <c r="N10" s="35">
        <v>897.43518404600002</v>
      </c>
      <c r="O10" s="35">
        <v>1044.3312271049999</v>
      </c>
      <c r="P10" s="35">
        <v>1206.4437245829999</v>
      </c>
      <c r="Q10" s="35">
        <v>1281.0724217320001</v>
      </c>
      <c r="R10" s="35">
        <v>1368.1874590560001</v>
      </c>
      <c r="S10" s="35">
        <v>1559.218832671</v>
      </c>
      <c r="T10" s="35">
        <v>1660.3112205330001</v>
      </c>
      <c r="U10" s="35">
        <v>1933.7456798650001</v>
      </c>
      <c r="V10" s="35">
        <v>2085.384</v>
      </c>
      <c r="W10" s="35">
        <v>2239.2687981909999</v>
      </c>
      <c r="X10" s="35">
        <v>2416.0628363629999</v>
      </c>
      <c r="Y10" s="35">
        <v>2434.9049768210002</v>
      </c>
      <c r="Z10" s="35">
        <v>2707.3823750759998</v>
      </c>
      <c r="AA10" s="35">
        <v>3107.0450878739998</v>
      </c>
    </row>
    <row r="11" spans="2:27" s="4" customFormat="1">
      <c r="B11" s="42" t="s">
        <v>10</v>
      </c>
      <c r="C11" s="35">
        <v>2452.6386428139995</v>
      </c>
      <c r="D11" s="35">
        <v>3279.547247385</v>
      </c>
      <c r="E11" s="35">
        <v>2902.2260221180004</v>
      </c>
      <c r="F11" s="35">
        <v>2511.6439461230007</v>
      </c>
      <c r="G11" s="35">
        <v>3329.3823721714202</v>
      </c>
      <c r="H11" s="35">
        <v>3319.1033293540008</v>
      </c>
      <c r="I11" s="35">
        <v>4455.4863957710504</v>
      </c>
      <c r="J11" s="35">
        <v>4901.9067899584979</v>
      </c>
      <c r="K11" s="35">
        <v>4154.7316770050002</v>
      </c>
      <c r="L11" s="35">
        <v>6078.1099825770007</v>
      </c>
      <c r="M11" s="35">
        <v>8925.3563478850192</v>
      </c>
      <c r="N11" s="35">
        <v>7831.7335661289999</v>
      </c>
      <c r="O11" s="35">
        <v>8576.2213934040028</v>
      </c>
      <c r="P11" s="35">
        <v>12996.81005519141</v>
      </c>
      <c r="Q11" s="35">
        <v>20682.351984817</v>
      </c>
      <c r="R11" s="35">
        <v>19595.586794431001</v>
      </c>
      <c r="S11" s="35">
        <v>18203.418785313999</v>
      </c>
      <c r="T11" s="35">
        <v>14149.408895764</v>
      </c>
      <c r="U11" s="35">
        <v>11160.80217128392</v>
      </c>
      <c r="V11" s="35">
        <v>10684.323902479999</v>
      </c>
      <c r="W11" s="35">
        <v>52378.589610082003</v>
      </c>
      <c r="X11" s="35">
        <v>36883.166155432998</v>
      </c>
      <c r="Y11" s="35">
        <v>13630.678989861</v>
      </c>
      <c r="Z11" s="35">
        <v>14576.747674607001</v>
      </c>
      <c r="AA11" s="35">
        <v>15207.329599317</v>
      </c>
    </row>
    <row r="12" spans="2:27">
      <c r="B12" s="41" t="s">
        <v>19</v>
      </c>
      <c r="C12" s="34">
        <v>4180.0300872399503</v>
      </c>
      <c r="D12" s="34">
        <v>4766.7821489506696</v>
      </c>
      <c r="E12" s="34">
        <v>5055.2936427208406</v>
      </c>
      <c r="F12" s="34">
        <v>4896.1711099126896</v>
      </c>
      <c r="G12" s="34">
        <v>7721.1901925456605</v>
      </c>
      <c r="H12" s="34">
        <v>7765.4912244630596</v>
      </c>
      <c r="I12" s="34">
        <v>6972.8635124993889</v>
      </c>
      <c r="J12" s="34">
        <v>7642.3382215263</v>
      </c>
      <c r="K12" s="34">
        <v>8810.5322716790797</v>
      </c>
      <c r="L12" s="34">
        <v>11216.570452504551</v>
      </c>
      <c r="M12" s="34">
        <f>SUM(M13:M16)</f>
        <v>12030.020096359</v>
      </c>
      <c r="N12" s="34">
        <f t="shared" ref="N12:Z12" si="2">SUM(N13:N16)</f>
        <v>12913.49484141949</v>
      </c>
      <c r="O12" s="34">
        <f t="shared" si="2"/>
        <v>13249.806574139999</v>
      </c>
      <c r="P12" s="34">
        <f t="shared" si="2"/>
        <v>14413.743237307421</v>
      </c>
      <c r="Q12" s="34">
        <f t="shared" si="2"/>
        <v>11414.41513170952</v>
      </c>
      <c r="R12" s="34">
        <f t="shared" si="2"/>
        <v>12258.888868952999</v>
      </c>
      <c r="S12" s="34">
        <f t="shared" si="2"/>
        <v>13357.66840321477</v>
      </c>
      <c r="T12" s="34">
        <f t="shared" si="2"/>
        <v>14616.872475754401</v>
      </c>
      <c r="U12" s="34">
        <f t="shared" si="2"/>
        <v>13744.49185126962</v>
      </c>
      <c r="V12" s="34">
        <f t="shared" si="2"/>
        <v>14854.8567778954</v>
      </c>
      <c r="W12" s="34">
        <v>14808.365359442001</v>
      </c>
      <c r="X12" s="34">
        <f t="shared" si="2"/>
        <v>18736.750920226001</v>
      </c>
      <c r="Y12" s="34">
        <f t="shared" si="2"/>
        <v>18896.831667896</v>
      </c>
      <c r="Z12" s="34">
        <f t="shared" si="2"/>
        <v>21778.454694626002</v>
      </c>
      <c r="AA12" s="34">
        <f t="shared" ref="AA12" si="3">SUM(AA13:AA16)</f>
        <v>26062.573579041</v>
      </c>
    </row>
    <row r="13" spans="2:27">
      <c r="B13" s="42" t="s">
        <v>17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>
        <f>4873.68890889-M16</f>
        <v>4705.1506898899997</v>
      </c>
      <c r="N13" s="35">
        <f>5858.16125612549-N16</f>
        <v>5664.4400163724895</v>
      </c>
      <c r="O13" s="35">
        <f>6094.032152399-O16</f>
        <v>5877.8312863040001</v>
      </c>
      <c r="P13" s="35">
        <f>6891.48339604242-P16</f>
        <v>6534.1162769744205</v>
      </c>
      <c r="Q13" s="35">
        <f>7244.95068710052-Q16</f>
        <v>6861.95482809852</v>
      </c>
      <c r="R13" s="35">
        <v>6886.8894519240002</v>
      </c>
      <c r="S13" s="35">
        <f>7001.45831937577</f>
        <v>7001.4583193757699</v>
      </c>
      <c r="T13" s="35">
        <v>7642.9223970944004</v>
      </c>
      <c r="U13" s="35">
        <v>7221.16543492662</v>
      </c>
      <c r="V13" s="35">
        <v>8057.7824664914006</v>
      </c>
      <c r="W13" s="35">
        <v>8332.5582853270007</v>
      </c>
      <c r="X13" s="35">
        <v>10916.945139533</v>
      </c>
      <c r="Y13" s="35">
        <v>11307.342991998999</v>
      </c>
      <c r="Z13" s="35">
        <v>11022.412797731</v>
      </c>
      <c r="AA13" s="35">
        <v>12630.562697236999</v>
      </c>
    </row>
    <row r="14" spans="2:27">
      <c r="B14" s="42" t="s">
        <v>18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>
        <v>3218.4008711410002</v>
      </c>
      <c r="N14" s="35">
        <v>2677.4022852940002</v>
      </c>
      <c r="O14" s="35">
        <v>2353.3085386399998</v>
      </c>
      <c r="P14" s="35">
        <v>2117.4660889450001</v>
      </c>
      <c r="Q14" s="35">
        <v>2518.2626186090001</v>
      </c>
      <c r="R14" s="35">
        <v>2621.037251408</v>
      </c>
      <c r="S14" s="35">
        <v>3062.1822671300001</v>
      </c>
      <c r="T14" s="35">
        <v>3274.366147015</v>
      </c>
      <c r="U14" s="35">
        <v>2548.1025146299999</v>
      </c>
      <c r="V14" s="35">
        <v>2582.2005330980001</v>
      </c>
      <c r="W14" s="35">
        <v>2221.5823713240002</v>
      </c>
      <c r="X14" s="35">
        <v>3223.6944135369999</v>
      </c>
      <c r="Y14" s="35">
        <v>2914.792223426</v>
      </c>
      <c r="Z14" s="35">
        <v>4873.5282520950004</v>
      </c>
      <c r="AA14" s="35">
        <v>7082.5768576600003</v>
      </c>
    </row>
    <row r="15" spans="2:27">
      <c r="B15" s="42" t="s">
        <v>121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>
        <v>3937.9303163280001</v>
      </c>
      <c r="N15" s="35">
        <v>4377.9313000000002</v>
      </c>
      <c r="O15" s="35">
        <v>4802.4658831010001</v>
      </c>
      <c r="P15" s="35">
        <v>5404.7937523199998</v>
      </c>
      <c r="Q15" s="35">
        <v>1651.201826</v>
      </c>
      <c r="R15" s="35">
        <v>2349.1656883259998</v>
      </c>
      <c r="S15" s="35">
        <v>2821.4891945049999</v>
      </c>
      <c r="T15" s="35">
        <v>3128.7664931429999</v>
      </c>
      <c r="U15" s="35">
        <v>3453.7515458560001</v>
      </c>
      <c r="V15" s="35">
        <v>3685.8317555630001</v>
      </c>
      <c r="W15" s="35">
        <v>3603.1755157389998</v>
      </c>
      <c r="X15" s="35">
        <v>3948.349857835</v>
      </c>
      <c r="Y15" s="35">
        <v>4046.8054266710001</v>
      </c>
      <c r="Z15" s="35">
        <v>5011.4440587270001</v>
      </c>
      <c r="AA15" s="35">
        <v>5587.0531518799999</v>
      </c>
    </row>
    <row r="16" spans="2:27">
      <c r="B16" s="42" t="s">
        <v>10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>
        <v>168.538219</v>
      </c>
      <c r="N16" s="35">
        <v>193.72123975299999</v>
      </c>
      <c r="O16" s="35">
        <v>216.20086609500001</v>
      </c>
      <c r="P16" s="35">
        <v>357.36711906800002</v>
      </c>
      <c r="Q16" s="35">
        <v>382.99585900199997</v>
      </c>
      <c r="R16" s="35">
        <v>401.79647729499999</v>
      </c>
      <c r="S16" s="35">
        <v>472.53862220399998</v>
      </c>
      <c r="T16" s="35">
        <v>570.81743850199996</v>
      </c>
      <c r="U16" s="35">
        <v>521.47235585700003</v>
      </c>
      <c r="V16" s="35">
        <v>529.04202274299996</v>
      </c>
      <c r="W16" s="35">
        <v>651.04918705199998</v>
      </c>
      <c r="X16" s="35">
        <v>647.76150932099995</v>
      </c>
      <c r="Y16" s="35">
        <v>627.89102579999997</v>
      </c>
      <c r="Z16" s="35">
        <v>871.06958607299998</v>
      </c>
      <c r="AA16" s="35">
        <v>762.380872264</v>
      </c>
    </row>
    <row r="17" spans="2:27" ht="12.75" customHeight="1">
      <c r="B17" s="74" t="s">
        <v>114</v>
      </c>
      <c r="C17" s="75">
        <v>50594.408056228945</v>
      </c>
      <c r="D17" s="59">
        <v>62752.144402641927</v>
      </c>
      <c r="E17" s="59">
        <f>+E7+E12</f>
        <v>66758.026224193105</v>
      </c>
      <c r="F17" s="59">
        <f t="shared" ref="F17:Z17" si="4">+F7+F12</f>
        <v>71744.098983104588</v>
      </c>
      <c r="G17" s="59">
        <f t="shared" si="4"/>
        <v>81707.136486046482</v>
      </c>
      <c r="H17" s="59">
        <f t="shared" si="4"/>
        <v>91989.16798493595</v>
      </c>
      <c r="I17" s="59">
        <f t="shared" si="4"/>
        <v>105923.01183135314</v>
      </c>
      <c r="J17" s="59">
        <f t="shared" si="4"/>
        <v>117179.15157366479</v>
      </c>
      <c r="K17" s="59">
        <f t="shared" si="4"/>
        <v>125291.18184548109</v>
      </c>
      <c r="L17" s="59">
        <f t="shared" si="4"/>
        <v>142045.46534104858</v>
      </c>
      <c r="M17" s="59">
        <f t="shared" si="4"/>
        <v>149181.16514632362</v>
      </c>
      <c r="N17" s="59">
        <f t="shared" si="4"/>
        <v>151332.14714192052</v>
      </c>
      <c r="O17" s="59">
        <f t="shared" si="4"/>
        <v>165621.81398098188</v>
      </c>
      <c r="P17" s="59">
        <f t="shared" si="4"/>
        <v>191436.6345622986</v>
      </c>
      <c r="Q17" s="59">
        <f t="shared" si="4"/>
        <v>196961.27604297752</v>
      </c>
      <c r="R17" s="59">
        <f t="shared" si="4"/>
        <v>207594.95696068089</v>
      </c>
      <c r="S17" s="59">
        <f t="shared" si="4"/>
        <v>210426.13806019278</v>
      </c>
      <c r="T17" s="59">
        <f t="shared" si="4"/>
        <v>229316.08240950989</v>
      </c>
      <c r="U17" s="59">
        <f t="shared" si="4"/>
        <v>233260.22027948956</v>
      </c>
      <c r="V17" s="59">
        <f t="shared" si="4"/>
        <v>250411.22344978832</v>
      </c>
      <c r="W17" s="59">
        <v>309220.42963039386</v>
      </c>
      <c r="X17" s="59">
        <f t="shared" si="4"/>
        <v>343976.12964914093</v>
      </c>
      <c r="Y17" s="59">
        <f t="shared" si="4"/>
        <v>352658.67364184494</v>
      </c>
      <c r="Z17" s="59">
        <f t="shared" si="4"/>
        <v>423172.67093595397</v>
      </c>
      <c r="AA17" s="59">
        <f t="shared" ref="AA17" si="5">+AA7+AA12</f>
        <v>502596.83322418894</v>
      </c>
    </row>
    <row r="18" spans="2:27">
      <c r="B18" s="2" t="s">
        <v>29</v>
      </c>
      <c r="V18" s="14"/>
      <c r="W18" s="14"/>
      <c r="X18" s="14"/>
      <c r="Y18" s="18"/>
    </row>
    <row r="19" spans="2:27">
      <c r="B19" s="2" t="s">
        <v>30</v>
      </c>
      <c r="V19" s="14"/>
      <c r="W19" s="14"/>
      <c r="X19" s="14"/>
      <c r="Y19" s="18"/>
    </row>
    <row r="20" spans="2:27">
      <c r="B20" s="2" t="s">
        <v>145</v>
      </c>
      <c r="V20" s="14"/>
      <c r="W20" s="14"/>
      <c r="X20" s="14"/>
      <c r="Y20" s="18"/>
    </row>
    <row r="21" spans="2:27">
      <c r="B21" s="2" t="s">
        <v>143</v>
      </c>
      <c r="V21" s="13"/>
      <c r="W21" s="13"/>
      <c r="X21" s="13"/>
      <c r="AA21" s="13">
        <f>+'Ingresos del PGN'!G18-'Ingresos del PGN (Aforo)'!AA17</f>
        <v>0</v>
      </c>
    </row>
    <row r="22" spans="2:27">
      <c r="C22" s="13"/>
    </row>
    <row r="23" spans="2:27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2:27">
      <c r="V24" s="13"/>
    </row>
  </sheetData>
  <mergeCells count="28">
    <mergeCell ref="B2:Z2"/>
    <mergeCell ref="B3:Z3"/>
    <mergeCell ref="Z5:Z6"/>
    <mergeCell ref="X5:X6"/>
    <mergeCell ref="N5:N6"/>
    <mergeCell ref="O5:O6"/>
    <mergeCell ref="B5:B6"/>
    <mergeCell ref="C5:C6"/>
    <mergeCell ref="D5:D6"/>
    <mergeCell ref="E5:E6"/>
    <mergeCell ref="F5:F6"/>
    <mergeCell ref="W5:W6"/>
    <mergeCell ref="V5:V6"/>
    <mergeCell ref="G5:G6"/>
    <mergeCell ref="H5:H6"/>
    <mergeCell ref="T5:T6"/>
    <mergeCell ref="AA5:AA6"/>
    <mergeCell ref="I5:I6"/>
    <mergeCell ref="Y5:Y6"/>
    <mergeCell ref="J5:J6"/>
    <mergeCell ref="K5:K6"/>
    <mergeCell ref="L5:L6"/>
    <mergeCell ref="M5:M6"/>
    <mergeCell ref="U5:U6"/>
    <mergeCell ref="P5:P6"/>
    <mergeCell ref="Q5:Q6"/>
    <mergeCell ref="R5:R6"/>
    <mergeCell ref="S5:S6"/>
  </mergeCells>
  <pageMargins left="0.7" right="0.7" top="0.75" bottom="0.75" header="0.3" footer="0.3"/>
  <pageSetup orientation="portrait" r:id="rId1"/>
  <ignoredErrors>
    <ignoredError sqref="C5:O6 C8:O8" numberStoredAsText="1"/>
    <ignoredError sqref="M12:V12 E7:Z7 X12:Z1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4"/>
  <sheetViews>
    <sheetView showGridLines="0" zoomScaleNormal="100" workbookViewId="0">
      <pane xSplit="2" ySplit="5" topLeftCell="K6" activePane="bottomRight" state="frozen"/>
      <selection pane="topRight" activeCell="C1" sqref="C1"/>
      <selection pane="bottomLeft" activeCell="A5" sqref="A5"/>
      <selection pane="bottomRight" activeCell="AA32" sqref="AA32"/>
    </sheetView>
  </sheetViews>
  <sheetFormatPr baseColWidth="10" defaultColWidth="11.42578125" defaultRowHeight="11.25"/>
  <cols>
    <col min="1" max="1" width="2.28515625" style="5" customWidth="1"/>
    <col min="2" max="2" width="53.7109375" style="5" customWidth="1"/>
    <col min="3" max="15" width="7.28515625" style="5" bestFit="1" customWidth="1"/>
    <col min="16" max="25" width="8.42578125" style="5" bestFit="1" customWidth="1"/>
    <col min="26" max="26" width="8.85546875" style="5" customWidth="1"/>
    <col min="27" max="27" width="9.5703125" style="5" customWidth="1"/>
    <col min="28" max="16384" width="11.42578125" style="5"/>
  </cols>
  <sheetData>
    <row r="1" spans="1:27" s="2" customFormat="1">
      <c r="A1" s="4"/>
      <c r="AA1" s="3"/>
    </row>
    <row r="2" spans="1:27" s="40" customFormat="1" ht="12.75">
      <c r="A2" s="39"/>
      <c r="B2" s="95" t="s">
        <v>24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spans="1:27" s="40" customFormat="1" ht="15" customHeight="1">
      <c r="A3" s="39"/>
      <c r="B3" s="97" t="s">
        <v>21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spans="1:27" s="40" customFormat="1" ht="15" customHeight="1">
      <c r="A4" s="39"/>
      <c r="B4" s="82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7" s="36" customFormat="1" ht="18" customHeight="1" thickBot="1">
      <c r="B5" s="43" t="s">
        <v>0</v>
      </c>
      <c r="C5" s="48">
        <v>2000</v>
      </c>
      <c r="D5" s="38">
        <v>2001</v>
      </c>
      <c r="E5" s="38">
        <v>2002</v>
      </c>
      <c r="F5" s="38">
        <v>2003</v>
      </c>
      <c r="G5" s="38">
        <v>2004</v>
      </c>
      <c r="H5" s="38">
        <v>2005</v>
      </c>
      <c r="I5" s="38">
        <v>2006</v>
      </c>
      <c r="J5" s="38">
        <v>2007</v>
      </c>
      <c r="K5" s="38">
        <v>2008</v>
      </c>
      <c r="L5" s="38">
        <v>2009</v>
      </c>
      <c r="M5" s="38">
        <v>2010</v>
      </c>
      <c r="N5" s="38">
        <v>2011</v>
      </c>
      <c r="O5" s="38">
        <v>2012</v>
      </c>
      <c r="P5" s="38">
        <v>2013</v>
      </c>
      <c r="Q5" s="38">
        <v>2014</v>
      </c>
      <c r="R5" s="38">
        <v>2015</v>
      </c>
      <c r="S5" s="38">
        <v>2016</v>
      </c>
      <c r="T5" s="38">
        <v>2017</v>
      </c>
      <c r="U5" s="38">
        <v>2018</v>
      </c>
      <c r="V5" s="38">
        <v>2019</v>
      </c>
      <c r="W5" s="38">
        <v>2020</v>
      </c>
      <c r="X5" s="38">
        <v>2021</v>
      </c>
      <c r="Y5" s="38">
        <v>2022</v>
      </c>
      <c r="Z5" s="38">
        <v>2023</v>
      </c>
      <c r="AA5" s="38">
        <v>2024</v>
      </c>
    </row>
    <row r="6" spans="1:27" s="6" customFormat="1">
      <c r="B6" s="71" t="s">
        <v>1</v>
      </c>
      <c r="C6" s="44">
        <f>SUM(C7:C24)</f>
        <v>18991.721199999996</v>
      </c>
      <c r="D6" s="44">
        <f t="shared" ref="D6:Z6" si="0">SUM(D7:D24)</f>
        <v>24801.070000000003</v>
      </c>
      <c r="E6" s="44">
        <f t="shared" si="0"/>
        <v>28559.507688322996</v>
      </c>
      <c r="F6" s="44">
        <f t="shared" si="0"/>
        <v>31723.056578800795</v>
      </c>
      <c r="G6" s="44">
        <f t="shared" si="0"/>
        <v>36586.931999999841</v>
      </c>
      <c r="H6" s="44">
        <f t="shared" si="0"/>
        <v>38779.805999999509</v>
      </c>
      <c r="I6" s="44">
        <f t="shared" si="0"/>
        <v>46101.145000000084</v>
      </c>
      <c r="J6" s="44">
        <f t="shared" si="0"/>
        <v>53846.056000000302</v>
      </c>
      <c r="K6" s="44">
        <f t="shared" si="0"/>
        <v>65966.047999999995</v>
      </c>
      <c r="L6" s="44">
        <f t="shared" si="0"/>
        <v>75051.96100000001</v>
      </c>
      <c r="M6" s="44">
        <f t="shared" si="0"/>
        <v>70652.833000000013</v>
      </c>
      <c r="N6" s="44">
        <f t="shared" si="0"/>
        <v>74680.212628281995</v>
      </c>
      <c r="O6" s="44">
        <f t="shared" si="0"/>
        <v>88923.287565841005</v>
      </c>
      <c r="P6" s="44">
        <f t="shared" si="0"/>
        <v>101570.794075513</v>
      </c>
      <c r="Q6" s="44">
        <f t="shared" si="0"/>
        <v>103296.23278849902</v>
      </c>
      <c r="R6" s="44">
        <f t="shared" si="0"/>
        <v>109639.353609417</v>
      </c>
      <c r="S6" s="44">
        <f t="shared" si="0"/>
        <v>116603.59360911697</v>
      </c>
      <c r="T6" s="44">
        <f t="shared" si="0"/>
        <v>124448.96361090201</v>
      </c>
      <c r="U6" s="44">
        <f t="shared" si="0"/>
        <v>137368.01294465401</v>
      </c>
      <c r="V6" s="44">
        <f t="shared" si="0"/>
        <v>142881.98563188501</v>
      </c>
      <c r="W6" s="44">
        <f t="shared" si="0"/>
        <v>134992.09699999995</v>
      </c>
      <c r="X6" s="44">
        <f t="shared" si="0"/>
        <v>150372.59400000001</v>
      </c>
      <c r="Y6" s="44">
        <f t="shared" si="0"/>
        <v>169366.736</v>
      </c>
      <c r="Z6" s="44">
        <f t="shared" si="0"/>
        <v>274167.95199999993</v>
      </c>
      <c r="AA6" s="44">
        <f t="shared" ref="AA6" si="1">SUM(AA7:AA24)</f>
        <v>315860.76</v>
      </c>
    </row>
    <row r="7" spans="1:27">
      <c r="B7" s="72" t="s">
        <v>27</v>
      </c>
      <c r="C7" s="45">
        <v>6914.3</v>
      </c>
      <c r="D7" s="45">
        <v>9974.1419999999998</v>
      </c>
      <c r="E7" s="45">
        <v>11404.221688322999</v>
      </c>
      <c r="F7" s="45">
        <v>11717.105</v>
      </c>
      <c r="G7" s="45">
        <v>15534</v>
      </c>
      <c r="H7" s="45">
        <v>15788.185999999499</v>
      </c>
      <c r="I7" s="45">
        <v>18940.986999999739</v>
      </c>
      <c r="J7" s="45">
        <v>22508.426999999698</v>
      </c>
      <c r="K7" s="45">
        <v>23420.483999999997</v>
      </c>
      <c r="L7" s="45">
        <v>29527.565999999999</v>
      </c>
      <c r="M7" s="45">
        <v>27808.754000000001</v>
      </c>
      <c r="N7" s="45">
        <v>30227.126</v>
      </c>
      <c r="O7" s="45">
        <v>39100.439565840999</v>
      </c>
      <c r="P7" s="45">
        <v>44234.975439513</v>
      </c>
      <c r="Q7" s="45">
        <v>45238.401310034002</v>
      </c>
      <c r="R7" s="45">
        <v>42009.73960941688</v>
      </c>
      <c r="S7" s="45">
        <v>40123.220095926998</v>
      </c>
      <c r="T7" s="45">
        <v>53041.254136953001</v>
      </c>
      <c r="U7" s="45">
        <v>60636.139196741999</v>
      </c>
      <c r="V7" s="45">
        <v>64400.455000000002</v>
      </c>
      <c r="W7" s="45">
        <v>64594.381999999998</v>
      </c>
      <c r="X7" s="45">
        <f>71724.302+236.294</f>
        <v>71960.59599999999</v>
      </c>
      <c r="Y7" s="45">
        <v>80350.531000000003</v>
      </c>
      <c r="Z7" s="45">
        <f>148670.546-Z9</f>
        <v>146895.89499999999</v>
      </c>
      <c r="AA7" s="45">
        <f>166701.331-AA9</f>
        <v>164729.788</v>
      </c>
    </row>
    <row r="8" spans="1:27">
      <c r="B8" s="72" t="s">
        <v>2</v>
      </c>
      <c r="C8" s="45"/>
      <c r="D8" s="45"/>
      <c r="E8" s="45">
        <v>646.14599999999996</v>
      </c>
      <c r="F8" s="45">
        <v>1607.1893486368001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>
      <c r="B9" s="72" t="s">
        <v>28</v>
      </c>
      <c r="C9" s="45"/>
      <c r="D9" s="45"/>
      <c r="E9" s="45"/>
      <c r="F9" s="45"/>
      <c r="G9" s="45">
        <v>438.82000000002029</v>
      </c>
      <c r="H9" s="45">
        <v>462.95500000000823</v>
      </c>
      <c r="I9" s="45">
        <v>462.86799999999999</v>
      </c>
      <c r="J9" s="45">
        <v>1163</v>
      </c>
      <c r="K9" s="45">
        <v>2979.5729999999999</v>
      </c>
      <c r="L9" s="45">
        <v>2063.578</v>
      </c>
      <c r="M9" s="45">
        <v>2133</v>
      </c>
      <c r="N9" s="45">
        <v>3209.4386282820001</v>
      </c>
      <c r="O9" s="45">
        <v>4271.8999999999996</v>
      </c>
      <c r="P9" s="45">
        <v>4151.67</v>
      </c>
      <c r="Q9" s="45">
        <v>4144.4120000000003</v>
      </c>
      <c r="R9" s="45">
        <v>4851.7650000000003</v>
      </c>
      <c r="S9" s="45">
        <v>4328.6959999999999</v>
      </c>
      <c r="T9" s="45">
        <v>2811.5070000000001</v>
      </c>
      <c r="U9" s="45"/>
      <c r="V9" s="45">
        <v>890</v>
      </c>
      <c r="W9" s="45">
        <v>853.46500000000003</v>
      </c>
      <c r="X9" s="45">
        <v>922.21600000000001</v>
      </c>
      <c r="Y9" s="45">
        <v>747.72500000000002</v>
      </c>
      <c r="Z9" s="45">
        <v>1774.6510000000001</v>
      </c>
      <c r="AA9" s="45">
        <v>1971.5429999999999</v>
      </c>
    </row>
    <row r="10" spans="1:27">
      <c r="B10" s="72" t="s">
        <v>125</v>
      </c>
      <c r="C10" s="45">
        <v>7815.7001999999993</v>
      </c>
      <c r="D10" s="45">
        <v>9681.5949999999993</v>
      </c>
      <c r="E10" s="45">
        <v>10949.398999999999</v>
      </c>
      <c r="F10" s="45">
        <v>12670.947230164</v>
      </c>
      <c r="G10" s="45">
        <v>14594.5960000004</v>
      </c>
      <c r="H10" s="45">
        <v>16145.442999999999</v>
      </c>
      <c r="I10" s="45">
        <v>18974.552000000291</v>
      </c>
      <c r="J10" s="45">
        <v>21412.715999999771</v>
      </c>
      <c r="K10" s="45">
        <v>29298.944</v>
      </c>
      <c r="L10" s="45">
        <v>32808.351000000002</v>
      </c>
      <c r="M10" s="45">
        <v>30723.101999999999</v>
      </c>
      <c r="N10" s="45">
        <v>31952.419000000002</v>
      </c>
      <c r="O10" s="45">
        <v>34572.762999999999</v>
      </c>
      <c r="P10" s="45">
        <v>38174.866999999998</v>
      </c>
      <c r="Q10" s="45">
        <v>39152.014000000003</v>
      </c>
      <c r="R10" s="45">
        <v>42358.107000000004</v>
      </c>
      <c r="S10" s="45">
        <v>48846.631000000001</v>
      </c>
      <c r="T10" s="45">
        <v>52425.427473948999</v>
      </c>
      <c r="U10" s="45">
        <v>41478.982747911999</v>
      </c>
      <c r="V10" s="45">
        <v>59627.294631885001</v>
      </c>
      <c r="W10" s="45">
        <v>55744.985999999997</v>
      </c>
      <c r="X10" s="45">
        <v>61761.987999999998</v>
      </c>
      <c r="Y10" s="45">
        <v>68845.304000000004</v>
      </c>
      <c r="Z10" s="45">
        <v>98454.384999999995</v>
      </c>
      <c r="AA10" s="45">
        <v>116569.117</v>
      </c>
    </row>
    <row r="11" spans="1:27">
      <c r="B11" s="72" t="s">
        <v>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>
        <v>3884.4920000000002</v>
      </c>
      <c r="S11" s="45">
        <v>4881.0680000000002</v>
      </c>
      <c r="T11" s="45"/>
      <c r="U11" s="45"/>
      <c r="V11" s="45"/>
      <c r="W11" s="45"/>
      <c r="X11" s="45"/>
      <c r="Y11" s="45"/>
      <c r="Z11" s="45"/>
      <c r="AA11" s="45"/>
    </row>
    <row r="12" spans="1:27">
      <c r="B12" s="72" t="s">
        <v>126</v>
      </c>
      <c r="C12" s="45">
        <v>1000</v>
      </c>
      <c r="D12" s="45">
        <v>1409.7</v>
      </c>
      <c r="E12" s="45">
        <v>1654.87</v>
      </c>
      <c r="F12" s="45">
        <v>1709.479</v>
      </c>
      <c r="G12" s="45">
        <v>2230.4089999998205</v>
      </c>
      <c r="H12" s="45">
        <v>2353.527</v>
      </c>
      <c r="I12" s="45">
        <v>2641.0810000000001</v>
      </c>
      <c r="J12" s="45">
        <v>2838.8330000000001</v>
      </c>
      <c r="K12" s="45">
        <v>3419.6209999999996</v>
      </c>
      <c r="L12" s="45">
        <v>3736.4989999999998</v>
      </c>
      <c r="M12" s="45">
        <v>3956.6489999999999</v>
      </c>
      <c r="N12" s="45">
        <v>3186.7849999999999</v>
      </c>
      <c r="O12" s="45">
        <v>4991.6530000000002</v>
      </c>
      <c r="P12" s="45">
        <v>5553.9709999999995</v>
      </c>
      <c r="Q12" s="45">
        <v>6095.8384784649998</v>
      </c>
      <c r="R12" s="45">
        <v>6914.9549999999999</v>
      </c>
      <c r="S12" s="45">
        <v>7291.723</v>
      </c>
      <c r="T12" s="45">
        <v>7496.8440000000001</v>
      </c>
      <c r="U12" s="45">
        <v>7992.02</v>
      </c>
      <c r="V12" s="45">
        <v>7541.8339999999998</v>
      </c>
      <c r="W12" s="45">
        <v>7666.5609999999997</v>
      </c>
      <c r="X12" s="45">
        <v>8768.1839999999993</v>
      </c>
      <c r="Y12" s="45">
        <v>10184.067999999999</v>
      </c>
      <c r="Z12" s="45">
        <v>13933.624</v>
      </c>
      <c r="AA12" s="45">
        <v>14892.764999999999</v>
      </c>
    </row>
    <row r="13" spans="1:27">
      <c r="B13" s="73" t="s">
        <v>4</v>
      </c>
      <c r="C13" s="45">
        <v>1798.8</v>
      </c>
      <c r="D13" s="45">
        <v>2089.0059999999999</v>
      </c>
      <c r="E13" s="45">
        <v>2297.8090000000002</v>
      </c>
      <c r="F13" s="45">
        <v>2333.9470000000001</v>
      </c>
      <c r="G13" s="45">
        <v>2035.0299999996898</v>
      </c>
      <c r="H13" s="45">
        <v>2098.4830000000002</v>
      </c>
      <c r="I13" s="45">
        <v>3084.1500000000497</v>
      </c>
      <c r="J13" s="45">
        <v>3784.9390000002204</v>
      </c>
      <c r="K13" s="45">
        <v>4701.335</v>
      </c>
      <c r="L13" s="45">
        <v>5134.1379999999999</v>
      </c>
      <c r="M13" s="45">
        <v>4459.0619999999999</v>
      </c>
      <c r="N13" s="45">
        <v>4516.99</v>
      </c>
      <c r="O13" s="45">
        <v>4104.4179999999997</v>
      </c>
      <c r="P13" s="45">
        <v>4719.5969999999998</v>
      </c>
      <c r="Q13" s="45">
        <v>3602.165</v>
      </c>
      <c r="R13" s="45">
        <v>4252.1220000000003</v>
      </c>
      <c r="S13" s="45">
        <v>5653.0910000000003</v>
      </c>
      <c r="T13" s="45">
        <v>4168.7060000000001</v>
      </c>
      <c r="U13" s="45">
        <v>22367.562999999998</v>
      </c>
      <c r="V13" s="45">
        <v>4027.5949999999998</v>
      </c>
      <c r="W13" s="45">
        <v>3059.1439999999998</v>
      </c>
      <c r="X13" s="45">
        <v>3431.0050000000001</v>
      </c>
      <c r="Y13" s="45">
        <v>4098.1689999999999</v>
      </c>
      <c r="Z13" s="45">
        <v>5685.3770000000004</v>
      </c>
      <c r="AA13" s="45">
        <v>5682.38</v>
      </c>
    </row>
    <row r="14" spans="1:27">
      <c r="B14" s="72" t="s">
        <v>11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>
        <v>717.08399999999995</v>
      </c>
      <c r="Q14" s="45">
        <v>1305.713</v>
      </c>
      <c r="R14" s="45">
        <v>1868.8240000000001</v>
      </c>
      <c r="S14" s="45">
        <v>1985.4</v>
      </c>
      <c r="T14" s="45">
        <v>2313.8989999999999</v>
      </c>
      <c r="U14" s="45">
        <v>2542.0129999999999</v>
      </c>
      <c r="V14" s="45">
        <v>3972.7069999999999</v>
      </c>
      <c r="W14" s="45">
        <v>1160.193</v>
      </c>
      <c r="X14" s="45">
        <v>1903.098</v>
      </c>
      <c r="Y14" s="45">
        <v>2297.4879999999998</v>
      </c>
      <c r="Z14" s="45">
        <v>3432.904</v>
      </c>
      <c r="AA14" s="45">
        <v>4461.2520000000004</v>
      </c>
    </row>
    <row r="15" spans="1:27">
      <c r="B15" s="73" t="s">
        <v>127</v>
      </c>
      <c r="C15" s="45">
        <v>875.8</v>
      </c>
      <c r="D15" s="45">
        <v>1116.413</v>
      </c>
      <c r="E15" s="45">
        <v>1082.2950000000001</v>
      </c>
      <c r="F15" s="45">
        <v>1151.7080000000001</v>
      </c>
      <c r="G15" s="45">
        <v>1154.002</v>
      </c>
      <c r="H15" s="45">
        <v>1275.7460000000001</v>
      </c>
      <c r="I15" s="45">
        <v>1275.0540000000001</v>
      </c>
      <c r="J15" s="45">
        <v>1333.0230000001002</v>
      </c>
      <c r="K15" s="45">
        <v>1408</v>
      </c>
      <c r="L15" s="45">
        <v>1297.4280000000001</v>
      </c>
      <c r="M15" s="45">
        <v>1381.8430000000001</v>
      </c>
      <c r="N15" s="45">
        <v>1375.193</v>
      </c>
      <c r="O15" s="45">
        <v>1657.5039999999999</v>
      </c>
      <c r="P15" s="45">
        <v>3801.5150000000003</v>
      </c>
      <c r="Q15" s="45">
        <v>3471.91</v>
      </c>
      <c r="R15" s="45">
        <v>3203.0970000000002</v>
      </c>
      <c r="S15" s="45">
        <v>3162.0889999999999</v>
      </c>
      <c r="T15" s="46">
        <v>963.91</v>
      </c>
      <c r="U15" s="46">
        <v>1131.875</v>
      </c>
      <c r="V15" s="45">
        <v>1565.8110000000001</v>
      </c>
      <c r="W15" s="45">
        <v>1015.261</v>
      </c>
      <c r="X15" s="45">
        <v>597.07100000000003</v>
      </c>
      <c r="Y15" s="45">
        <v>1787.4090000000001</v>
      </c>
      <c r="Z15" s="45">
        <v>1952.2339999999999</v>
      </c>
      <c r="AA15" s="45">
        <v>2224.3180000000002</v>
      </c>
    </row>
    <row r="16" spans="1:27">
      <c r="B16" s="73" t="s">
        <v>26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>
        <v>685.95399999999995</v>
      </c>
      <c r="U16" s="46">
        <v>644.29100000000005</v>
      </c>
      <c r="V16" s="45">
        <v>306.26299999999998</v>
      </c>
      <c r="W16" s="45">
        <v>305.964</v>
      </c>
      <c r="X16" s="45">
        <v>399.04300000000001</v>
      </c>
      <c r="Y16" s="45">
        <v>496.66</v>
      </c>
      <c r="Z16" s="45">
        <v>604.44200000000001</v>
      </c>
      <c r="AA16" s="45">
        <v>680.52099999999996</v>
      </c>
    </row>
    <row r="17" spans="2:27">
      <c r="B17" s="73" t="s">
        <v>5</v>
      </c>
      <c r="C17" s="45">
        <v>499.8</v>
      </c>
      <c r="D17" s="45">
        <v>426.995</v>
      </c>
      <c r="E17" s="45">
        <v>490.75900000000001</v>
      </c>
      <c r="F17" s="45">
        <v>477.58199999999999</v>
      </c>
      <c r="G17" s="45">
        <v>547.54799999990689</v>
      </c>
      <c r="H17" s="45">
        <v>597.923</v>
      </c>
      <c r="I17" s="45">
        <v>666.47199999999998</v>
      </c>
      <c r="J17" s="45">
        <v>747.89200000033998</v>
      </c>
      <c r="K17" s="45">
        <v>657.96699999999998</v>
      </c>
      <c r="L17" s="45">
        <v>392.76499999999999</v>
      </c>
      <c r="M17" s="45">
        <v>89.739000000000004</v>
      </c>
      <c r="N17" s="45">
        <v>95.614000000000004</v>
      </c>
      <c r="O17" s="45">
        <v>85</v>
      </c>
      <c r="P17" s="45">
        <v>41.715000000000003</v>
      </c>
      <c r="Q17" s="45">
        <v>63.636000000000003</v>
      </c>
      <c r="R17" s="45">
        <v>67.744</v>
      </c>
      <c r="S17" s="45">
        <v>84.805000000000007</v>
      </c>
      <c r="T17" s="45">
        <v>112.206</v>
      </c>
      <c r="U17" s="45">
        <v>115.911</v>
      </c>
      <c r="V17" s="45">
        <v>85.159000000000006</v>
      </c>
      <c r="W17" s="45">
        <v>52.673999999999999</v>
      </c>
      <c r="X17" s="45">
        <v>59.798999999999999</v>
      </c>
      <c r="Y17" s="45">
        <v>90.646000000000001</v>
      </c>
      <c r="Z17" s="45">
        <v>551.89200000000005</v>
      </c>
      <c r="AA17" s="45">
        <v>589.05200000000002</v>
      </c>
    </row>
    <row r="18" spans="2:27">
      <c r="B18" s="72" t="s">
        <v>128</v>
      </c>
      <c r="C18" s="45">
        <v>24.7</v>
      </c>
      <c r="D18" s="45">
        <v>33.363999999999997</v>
      </c>
      <c r="E18" s="45">
        <v>29.728000000000002</v>
      </c>
      <c r="F18" s="45">
        <v>41.723999999999997</v>
      </c>
      <c r="G18" s="45">
        <v>48.945</v>
      </c>
      <c r="H18" s="45">
        <v>53.448</v>
      </c>
      <c r="I18" s="45">
        <v>52.399000000000001</v>
      </c>
      <c r="J18" s="45">
        <v>53.5639999997072</v>
      </c>
      <c r="K18" s="45">
        <v>63.7</v>
      </c>
      <c r="L18" s="45">
        <v>67.52</v>
      </c>
      <c r="M18" s="45">
        <v>69.882999999999996</v>
      </c>
      <c r="N18" s="45">
        <v>84.403999999999996</v>
      </c>
      <c r="O18" s="45">
        <v>91.325000000000003</v>
      </c>
      <c r="P18" s="45">
        <v>120.834</v>
      </c>
      <c r="Q18" s="45">
        <v>153.501</v>
      </c>
      <c r="R18" s="45">
        <v>157.23599999999999</v>
      </c>
      <c r="S18" s="45">
        <v>216.99600000000001</v>
      </c>
      <c r="T18" s="45">
        <v>247.83799999999999</v>
      </c>
      <c r="U18" s="45">
        <v>247.47800000000001</v>
      </c>
      <c r="V18" s="45">
        <v>291.238</v>
      </c>
      <c r="W18" s="45">
        <v>324.51900000000001</v>
      </c>
      <c r="X18" s="45">
        <v>362.06799999999998</v>
      </c>
      <c r="Y18" s="45">
        <v>261.98599999999999</v>
      </c>
      <c r="Z18" s="45">
        <v>451.96600000000001</v>
      </c>
      <c r="AA18" s="45">
        <v>526.06200000000001</v>
      </c>
    </row>
    <row r="19" spans="2:27">
      <c r="B19" s="72" t="s">
        <v>129</v>
      </c>
      <c r="C19" s="45">
        <v>2.621</v>
      </c>
      <c r="D19" s="45">
        <v>2.0640000000000001</v>
      </c>
      <c r="E19" s="45">
        <v>4.0519999999999996</v>
      </c>
      <c r="F19" s="45">
        <v>3.089</v>
      </c>
      <c r="G19" s="45">
        <v>3.5819999999999999</v>
      </c>
      <c r="H19" s="45">
        <v>4.0949999999999998</v>
      </c>
      <c r="I19" s="45">
        <v>3.5819999999999999</v>
      </c>
      <c r="J19" s="45">
        <v>3.6620000004655298</v>
      </c>
      <c r="K19" s="45">
        <v>5.2</v>
      </c>
      <c r="L19" s="45">
        <v>5.7549999999999999</v>
      </c>
      <c r="M19" s="45">
        <v>7.0339999999999998</v>
      </c>
      <c r="N19" s="45">
        <v>9.5809999999999995</v>
      </c>
      <c r="O19" s="45">
        <v>13.586</v>
      </c>
      <c r="P19" s="45">
        <v>15.754</v>
      </c>
      <c r="Q19" s="45">
        <v>16.849</v>
      </c>
      <c r="R19" s="45">
        <v>18.628</v>
      </c>
      <c r="S19" s="45">
        <v>16.024999999999999</v>
      </c>
      <c r="T19" s="45">
        <v>41.768000000000001</v>
      </c>
      <c r="U19" s="45">
        <v>28.224</v>
      </c>
      <c r="V19" s="45">
        <v>33.453000000000003</v>
      </c>
      <c r="W19" s="45">
        <v>38.820999999999998</v>
      </c>
      <c r="X19" s="45">
        <v>56.326000000000001</v>
      </c>
      <c r="Y19" s="45">
        <v>41.883000000000003</v>
      </c>
      <c r="Z19" s="45">
        <v>124.164</v>
      </c>
      <c r="AA19" s="45">
        <v>83.2</v>
      </c>
    </row>
    <row r="20" spans="2:27">
      <c r="B20" s="72" t="s">
        <v>6</v>
      </c>
      <c r="C20" s="45">
        <v>60</v>
      </c>
      <c r="D20" s="45">
        <v>67.790999999999997</v>
      </c>
      <c r="E20" s="45">
        <v>0.22800000000000001</v>
      </c>
      <c r="F20" s="45">
        <v>10.286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2:27">
      <c r="B21" s="72" t="s">
        <v>146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>
        <v>1603.586</v>
      </c>
    </row>
    <row r="22" spans="2:27">
      <c r="B22" s="72" t="s">
        <v>147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>
        <v>256.86500000000001</v>
      </c>
    </row>
    <row r="23" spans="2:27">
      <c r="B23" s="72" t="s">
        <v>148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>
        <v>1264.8920000000001</v>
      </c>
    </row>
    <row r="24" spans="2:27">
      <c r="B24" s="72" t="s">
        <v>7</v>
      </c>
      <c r="C24" s="45"/>
      <c r="D24" s="45"/>
      <c r="E24" s="45"/>
      <c r="F24" s="45"/>
      <c r="G24" s="45"/>
      <c r="H24" s="45"/>
      <c r="I24" s="45"/>
      <c r="J24" s="45"/>
      <c r="K24" s="45">
        <v>11.224000000001979</v>
      </c>
      <c r="L24" s="45">
        <v>18.360999999989872</v>
      </c>
      <c r="M24" s="45">
        <v>23.767000000021653</v>
      </c>
      <c r="N24" s="45">
        <v>22.661999999982072</v>
      </c>
      <c r="O24" s="45">
        <v>34.6990000000078</v>
      </c>
      <c r="P24" s="45">
        <v>38.811636</v>
      </c>
      <c r="Q24" s="45">
        <v>51.792999999999999</v>
      </c>
      <c r="R24" s="45">
        <v>52.644000000116648</v>
      </c>
      <c r="S24" s="45">
        <v>13.84951319</v>
      </c>
      <c r="T24" s="45">
        <v>139.65</v>
      </c>
      <c r="U24" s="45">
        <v>183.51599999999999</v>
      </c>
      <c r="V24" s="45">
        <v>140.17599999997765</v>
      </c>
      <c r="W24" s="45">
        <v>176.12699999996735</v>
      </c>
      <c r="X24" s="45">
        <v>151.20000000001164</v>
      </c>
      <c r="Y24" s="45">
        <v>164.86699999996901</v>
      </c>
      <c r="Z24" s="45">
        <v>306.41800000000001</v>
      </c>
      <c r="AA24" s="45">
        <v>325.41899999999998</v>
      </c>
    </row>
    <row r="25" spans="2:27" s="6" customFormat="1">
      <c r="B25" s="71" t="s">
        <v>8</v>
      </c>
      <c r="C25" s="44">
        <f>+C26</f>
        <v>658.9217749500001</v>
      </c>
      <c r="D25" s="44">
        <f t="shared" ref="D25:AA25" si="2">+D26</f>
        <v>727.38599999999997</v>
      </c>
      <c r="E25" s="44">
        <f t="shared" si="2"/>
        <v>572.75</v>
      </c>
      <c r="F25" s="44">
        <f t="shared" si="2"/>
        <v>168.33877670000001</v>
      </c>
      <c r="G25" s="44">
        <f t="shared" si="2"/>
        <v>201.50299999999999</v>
      </c>
      <c r="H25" s="44">
        <f t="shared" si="2"/>
        <v>216.95500000000001</v>
      </c>
      <c r="I25" s="44">
        <f t="shared" si="2"/>
        <v>215.34200000000001</v>
      </c>
      <c r="J25" s="44">
        <f t="shared" si="2"/>
        <v>227.13600000011201</v>
      </c>
      <c r="K25" s="44">
        <f t="shared" si="2"/>
        <v>246</v>
      </c>
      <c r="L25" s="44">
        <f t="shared" si="2"/>
        <v>384.49</v>
      </c>
      <c r="M25" s="44">
        <f t="shared" si="2"/>
        <v>508.435</v>
      </c>
      <c r="N25" s="44">
        <f t="shared" si="2"/>
        <v>433.91300000000001</v>
      </c>
      <c r="O25" s="44">
        <f t="shared" si="2"/>
        <v>577.96100000000001</v>
      </c>
      <c r="P25" s="44">
        <f t="shared" si="2"/>
        <v>518.85400000000004</v>
      </c>
      <c r="Q25" s="44">
        <f t="shared" si="2"/>
        <v>559.89499999999998</v>
      </c>
      <c r="R25" s="44">
        <f t="shared" si="2"/>
        <v>920.94</v>
      </c>
      <c r="S25" s="44">
        <f t="shared" si="2"/>
        <v>514.37099999999998</v>
      </c>
      <c r="T25" s="44">
        <f t="shared" si="2"/>
        <v>693</v>
      </c>
      <c r="U25" s="44">
        <f t="shared" si="2"/>
        <v>739.86199999999997</v>
      </c>
      <c r="V25" s="44">
        <f t="shared" si="2"/>
        <v>1309.2819999999999</v>
      </c>
      <c r="W25" s="44">
        <f t="shared" si="2"/>
        <v>643.86300000000006</v>
      </c>
      <c r="X25" s="44">
        <f t="shared" si="2"/>
        <v>1376</v>
      </c>
      <c r="Y25" s="44">
        <f t="shared" si="2"/>
        <v>1485.2360000000001</v>
      </c>
      <c r="Z25" s="44">
        <f t="shared" si="2"/>
        <v>1466</v>
      </c>
      <c r="AA25" s="44">
        <f t="shared" si="2"/>
        <v>1539.4459999999999</v>
      </c>
    </row>
    <row r="26" spans="2:27">
      <c r="B26" s="72" t="s">
        <v>9</v>
      </c>
      <c r="C26" s="45">
        <v>658.9217749500001</v>
      </c>
      <c r="D26" s="45">
        <v>727.38599999999997</v>
      </c>
      <c r="E26" s="45">
        <v>572.75</v>
      </c>
      <c r="F26" s="45">
        <v>168.33877670000001</v>
      </c>
      <c r="G26" s="45">
        <v>201.50299999999999</v>
      </c>
      <c r="H26" s="45">
        <v>216.95500000000001</v>
      </c>
      <c r="I26" s="45">
        <v>215.34200000000001</v>
      </c>
      <c r="J26" s="45">
        <v>227.13600000011201</v>
      </c>
      <c r="K26" s="45">
        <v>246</v>
      </c>
      <c r="L26" s="45">
        <v>384.49</v>
      </c>
      <c r="M26" s="45">
        <v>508.435</v>
      </c>
      <c r="N26" s="45">
        <v>433.91300000000001</v>
      </c>
      <c r="O26" s="45">
        <v>577.96100000000001</v>
      </c>
      <c r="P26" s="45">
        <v>518.85400000000004</v>
      </c>
      <c r="Q26" s="45">
        <v>559.89499999999998</v>
      </c>
      <c r="R26" s="45">
        <v>920.94</v>
      </c>
      <c r="S26" s="45">
        <v>514.37099999999998</v>
      </c>
      <c r="T26" s="45">
        <v>693</v>
      </c>
      <c r="U26" s="45">
        <v>739.86199999999997</v>
      </c>
      <c r="V26" s="45">
        <v>1309.2819999999999</v>
      </c>
      <c r="W26" s="45">
        <v>643.86300000000006</v>
      </c>
      <c r="X26" s="45">
        <v>1376</v>
      </c>
      <c r="Y26" s="45">
        <v>1485.2360000000001</v>
      </c>
      <c r="Z26" s="45">
        <v>1466</v>
      </c>
      <c r="AA26" s="45">
        <v>1539.4459999999999</v>
      </c>
    </row>
    <row r="27" spans="2:27" ht="12.75" customHeight="1">
      <c r="B27" s="66" t="s">
        <v>31</v>
      </c>
      <c r="C27" s="62">
        <f>+C6+C25</f>
        <v>19650.642974949995</v>
      </c>
      <c r="D27" s="62">
        <f t="shared" ref="D27:Z27" si="3">+D6+D25</f>
        <v>25528.456000000002</v>
      </c>
      <c r="E27" s="62">
        <f t="shared" si="3"/>
        <v>29132.257688322996</v>
      </c>
      <c r="F27" s="62">
        <f t="shared" si="3"/>
        <v>31891.395355500794</v>
      </c>
      <c r="G27" s="62">
        <f t="shared" si="3"/>
        <v>36788.434999999838</v>
      </c>
      <c r="H27" s="62">
        <f t="shared" si="3"/>
        <v>38996.760999999511</v>
      </c>
      <c r="I27" s="62">
        <f t="shared" si="3"/>
        <v>46316.487000000081</v>
      </c>
      <c r="J27" s="62">
        <f t="shared" si="3"/>
        <v>54073.192000000417</v>
      </c>
      <c r="K27" s="62">
        <f t="shared" si="3"/>
        <v>66212.047999999995</v>
      </c>
      <c r="L27" s="62">
        <f t="shared" si="3"/>
        <v>75436.451000000015</v>
      </c>
      <c r="M27" s="62">
        <f t="shared" si="3"/>
        <v>71161.268000000011</v>
      </c>
      <c r="N27" s="62">
        <f t="shared" si="3"/>
        <v>75114.125628281996</v>
      </c>
      <c r="O27" s="62">
        <f t="shared" si="3"/>
        <v>89501.248565841001</v>
      </c>
      <c r="P27" s="62">
        <f t="shared" si="3"/>
        <v>102089.648075513</v>
      </c>
      <c r="Q27" s="62">
        <f t="shared" si="3"/>
        <v>103856.12778849903</v>
      </c>
      <c r="R27" s="62">
        <f t="shared" si="3"/>
        <v>110560.293609417</v>
      </c>
      <c r="S27" s="62">
        <f t="shared" si="3"/>
        <v>117117.96460911697</v>
      </c>
      <c r="T27" s="62">
        <f t="shared" si="3"/>
        <v>125141.96361090201</v>
      </c>
      <c r="U27" s="62">
        <f t="shared" si="3"/>
        <v>138107.874944654</v>
      </c>
      <c r="V27" s="62">
        <f t="shared" si="3"/>
        <v>144191.26763188501</v>
      </c>
      <c r="W27" s="62">
        <f t="shared" si="3"/>
        <v>135635.95999999996</v>
      </c>
      <c r="X27" s="62">
        <f t="shared" si="3"/>
        <v>151748.59400000001</v>
      </c>
      <c r="Y27" s="62">
        <f t="shared" si="3"/>
        <v>170851.97200000001</v>
      </c>
      <c r="Z27" s="62">
        <f t="shared" si="3"/>
        <v>275633.95199999993</v>
      </c>
      <c r="AA27" s="62">
        <f t="shared" ref="AA27" si="4">+AA6+AA25</f>
        <v>317400.20600000001</v>
      </c>
    </row>
    <row r="28" spans="2:27">
      <c r="B28" s="5" t="str">
        <f>+'Ingresos del PGN (Aforo)'!B20</f>
        <v>*Información a enero de 2024</v>
      </c>
      <c r="U28" s="10"/>
      <c r="V28" s="9"/>
      <c r="W28" s="9"/>
      <c r="X28" s="11"/>
      <c r="Y28" s="9"/>
      <c r="Z28" s="9"/>
    </row>
    <row r="29" spans="2:27">
      <c r="B29" s="5" t="s">
        <v>32</v>
      </c>
      <c r="U29" s="10"/>
      <c r="V29" s="9"/>
      <c r="W29" s="9"/>
      <c r="X29" s="11"/>
      <c r="Y29" s="9"/>
      <c r="Z29" s="9"/>
    </row>
    <row r="30" spans="2:27">
      <c r="B30" s="2"/>
    </row>
    <row r="31" spans="2:27">
      <c r="X31" s="10"/>
      <c r="Y31" s="16"/>
      <c r="Z31" s="16"/>
      <c r="AA31" s="10">
        <f>+'Ingresos del PGN'!G9-'Ingresos Ctes (Aforo)'!AA27</f>
        <v>0</v>
      </c>
    </row>
    <row r="32" spans="2:27">
      <c r="Z32" s="10"/>
    </row>
    <row r="33" spans="3:26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3:26">
      <c r="V34" s="8"/>
      <c r="W34" s="8"/>
      <c r="X34" s="8"/>
    </row>
  </sheetData>
  <mergeCells count="2">
    <mergeCell ref="B2:Z2"/>
    <mergeCell ref="B3:Z3"/>
  </mergeCells>
  <printOptions horizontalCentered="1" verticalCentered="1"/>
  <pageMargins left="0.15748031496062992" right="0.15748031496062992" top="0.19685039370078741" bottom="0.39370078740157483" header="0" footer="0"/>
  <pageSetup scale="35" orientation="landscape" r:id="rId1"/>
  <headerFooter alignWithMargins="0">
    <oddFooter>&amp;L&amp;8&amp;Z&amp;F&amp;A&amp;R&amp;8&amp;D</oddFooter>
  </headerFooter>
  <ignoredErrors>
    <ignoredError sqref="D6:Z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"/>
  <sheetViews>
    <sheetView showGridLines="0" workbookViewId="0">
      <pane xSplit="2" ySplit="5" topLeftCell="L6" activePane="bottomRight" state="frozen"/>
      <selection activeCell="AA11" sqref="AA11"/>
      <selection pane="topRight" activeCell="AA11" sqref="AA11"/>
      <selection pane="bottomLeft" activeCell="AA11" sqref="AA11"/>
      <selection pane="bottomRight" activeCell="AA19" sqref="AA19"/>
    </sheetView>
  </sheetViews>
  <sheetFormatPr baseColWidth="10" defaultRowHeight="12.75"/>
  <cols>
    <col min="1" max="1" width="3.42578125" style="22" customWidth="1"/>
    <col min="2" max="2" width="45" style="22" bestFit="1" customWidth="1"/>
    <col min="3" max="17" width="7.7109375" style="22" customWidth="1"/>
    <col min="18" max="22" width="7.28515625" style="22" bestFit="1" customWidth="1"/>
    <col min="23" max="26" width="8.42578125" style="22" bestFit="1" customWidth="1"/>
    <col min="27" max="27" width="8.28515625" style="22" customWidth="1"/>
    <col min="28" max="245" width="11.42578125" style="22"/>
    <col min="246" max="246" width="3.42578125" style="22" customWidth="1"/>
    <col min="247" max="247" width="39.5703125" style="22" bestFit="1" customWidth="1"/>
    <col min="248" max="257" width="0" style="22" hidden="1" customWidth="1"/>
    <col min="258" max="259" width="5.7109375" style="22" bestFit="1" customWidth="1"/>
    <col min="260" max="263" width="6.85546875" style="22" bestFit="1" customWidth="1"/>
    <col min="264" max="272" width="7.7109375" style="22" bestFit="1" customWidth="1"/>
    <col min="273" max="276" width="5.7109375" style="22" bestFit="1" customWidth="1"/>
    <col min="277" max="277" width="6.5703125" style="22" customWidth="1"/>
    <col min="278" max="278" width="6.5703125" style="22" bestFit="1" customWidth="1"/>
    <col min="279" max="280" width="7.7109375" style="22" bestFit="1" customWidth="1"/>
    <col min="281" max="282" width="11.42578125" style="22"/>
    <col min="283" max="283" width="16.5703125" style="22" bestFit="1" customWidth="1"/>
    <col min="284" max="501" width="11.42578125" style="22"/>
    <col min="502" max="502" width="3.42578125" style="22" customWidth="1"/>
    <col min="503" max="503" width="39.5703125" style="22" bestFit="1" customWidth="1"/>
    <col min="504" max="513" width="0" style="22" hidden="1" customWidth="1"/>
    <col min="514" max="515" width="5.7109375" style="22" bestFit="1" customWidth="1"/>
    <col min="516" max="519" width="6.85546875" style="22" bestFit="1" customWidth="1"/>
    <col min="520" max="528" width="7.7109375" style="22" bestFit="1" customWidth="1"/>
    <col min="529" max="532" width="5.7109375" style="22" bestFit="1" customWidth="1"/>
    <col min="533" max="533" width="6.5703125" style="22" customWidth="1"/>
    <col min="534" max="534" width="6.5703125" style="22" bestFit="1" customWidth="1"/>
    <col min="535" max="536" width="7.7109375" style="22" bestFit="1" customWidth="1"/>
    <col min="537" max="538" width="11.42578125" style="22"/>
    <col min="539" max="539" width="16.5703125" style="22" bestFit="1" customWidth="1"/>
    <col min="540" max="757" width="11.42578125" style="22"/>
    <col min="758" max="758" width="3.42578125" style="22" customWidth="1"/>
    <col min="759" max="759" width="39.5703125" style="22" bestFit="1" customWidth="1"/>
    <col min="760" max="769" width="0" style="22" hidden="1" customWidth="1"/>
    <col min="770" max="771" width="5.7109375" style="22" bestFit="1" customWidth="1"/>
    <col min="772" max="775" width="6.85546875" style="22" bestFit="1" customWidth="1"/>
    <col min="776" max="784" width="7.7109375" style="22" bestFit="1" customWidth="1"/>
    <col min="785" max="788" width="5.7109375" style="22" bestFit="1" customWidth="1"/>
    <col min="789" max="789" width="6.5703125" style="22" customWidth="1"/>
    <col min="790" max="790" width="6.5703125" style="22" bestFit="1" customWidth="1"/>
    <col min="791" max="792" width="7.7109375" style="22" bestFit="1" customWidth="1"/>
    <col min="793" max="794" width="11.42578125" style="22"/>
    <col min="795" max="795" width="16.5703125" style="22" bestFit="1" customWidth="1"/>
    <col min="796" max="1013" width="11.42578125" style="22"/>
    <col min="1014" max="1014" width="3.42578125" style="22" customWidth="1"/>
    <col min="1015" max="1015" width="39.5703125" style="22" bestFit="1" customWidth="1"/>
    <col min="1016" max="1025" width="0" style="22" hidden="1" customWidth="1"/>
    <col min="1026" max="1027" width="5.7109375" style="22" bestFit="1" customWidth="1"/>
    <col min="1028" max="1031" width="6.85546875" style="22" bestFit="1" customWidth="1"/>
    <col min="1032" max="1040" width="7.7109375" style="22" bestFit="1" customWidth="1"/>
    <col min="1041" max="1044" width="5.7109375" style="22" bestFit="1" customWidth="1"/>
    <col min="1045" max="1045" width="6.5703125" style="22" customWidth="1"/>
    <col min="1046" max="1046" width="6.5703125" style="22" bestFit="1" customWidth="1"/>
    <col min="1047" max="1048" width="7.7109375" style="22" bestFit="1" customWidth="1"/>
    <col min="1049" max="1050" width="11.42578125" style="22"/>
    <col min="1051" max="1051" width="16.5703125" style="22" bestFit="1" customWidth="1"/>
    <col min="1052" max="1269" width="11.42578125" style="22"/>
    <col min="1270" max="1270" width="3.42578125" style="22" customWidth="1"/>
    <col min="1271" max="1271" width="39.5703125" style="22" bestFit="1" customWidth="1"/>
    <col min="1272" max="1281" width="0" style="22" hidden="1" customWidth="1"/>
    <col min="1282" max="1283" width="5.7109375" style="22" bestFit="1" customWidth="1"/>
    <col min="1284" max="1287" width="6.85546875" style="22" bestFit="1" customWidth="1"/>
    <col min="1288" max="1296" width="7.7109375" style="22" bestFit="1" customWidth="1"/>
    <col min="1297" max="1300" width="5.7109375" style="22" bestFit="1" customWidth="1"/>
    <col min="1301" max="1301" width="6.5703125" style="22" customWidth="1"/>
    <col min="1302" max="1302" width="6.5703125" style="22" bestFit="1" customWidth="1"/>
    <col min="1303" max="1304" width="7.7109375" style="22" bestFit="1" customWidth="1"/>
    <col min="1305" max="1306" width="11.42578125" style="22"/>
    <col min="1307" max="1307" width="16.5703125" style="22" bestFit="1" customWidth="1"/>
    <col min="1308" max="1525" width="11.42578125" style="22"/>
    <col min="1526" max="1526" width="3.42578125" style="22" customWidth="1"/>
    <col min="1527" max="1527" width="39.5703125" style="22" bestFit="1" customWidth="1"/>
    <col min="1528" max="1537" width="0" style="22" hidden="1" customWidth="1"/>
    <col min="1538" max="1539" width="5.7109375" style="22" bestFit="1" customWidth="1"/>
    <col min="1540" max="1543" width="6.85546875" style="22" bestFit="1" customWidth="1"/>
    <col min="1544" max="1552" width="7.7109375" style="22" bestFit="1" customWidth="1"/>
    <col min="1553" max="1556" width="5.7109375" style="22" bestFit="1" customWidth="1"/>
    <col min="1557" max="1557" width="6.5703125" style="22" customWidth="1"/>
    <col min="1558" max="1558" width="6.5703125" style="22" bestFit="1" customWidth="1"/>
    <col min="1559" max="1560" width="7.7109375" style="22" bestFit="1" customWidth="1"/>
    <col min="1561" max="1562" width="11.42578125" style="22"/>
    <col min="1563" max="1563" width="16.5703125" style="22" bestFit="1" customWidth="1"/>
    <col min="1564" max="1781" width="11.42578125" style="22"/>
    <col min="1782" max="1782" width="3.42578125" style="22" customWidth="1"/>
    <col min="1783" max="1783" width="39.5703125" style="22" bestFit="1" customWidth="1"/>
    <col min="1784" max="1793" width="0" style="22" hidden="1" customWidth="1"/>
    <col min="1794" max="1795" width="5.7109375" style="22" bestFit="1" customWidth="1"/>
    <col min="1796" max="1799" width="6.85546875" style="22" bestFit="1" customWidth="1"/>
    <col min="1800" max="1808" width="7.7109375" style="22" bestFit="1" customWidth="1"/>
    <col min="1809" max="1812" width="5.7109375" style="22" bestFit="1" customWidth="1"/>
    <col min="1813" max="1813" width="6.5703125" style="22" customWidth="1"/>
    <col min="1814" max="1814" width="6.5703125" style="22" bestFit="1" customWidth="1"/>
    <col min="1815" max="1816" width="7.7109375" style="22" bestFit="1" customWidth="1"/>
    <col min="1817" max="1818" width="11.42578125" style="22"/>
    <col min="1819" max="1819" width="16.5703125" style="22" bestFit="1" customWidth="1"/>
    <col min="1820" max="2037" width="11.42578125" style="22"/>
    <col min="2038" max="2038" width="3.42578125" style="22" customWidth="1"/>
    <col min="2039" max="2039" width="39.5703125" style="22" bestFit="1" customWidth="1"/>
    <col min="2040" max="2049" width="0" style="22" hidden="1" customWidth="1"/>
    <col min="2050" max="2051" width="5.7109375" style="22" bestFit="1" customWidth="1"/>
    <col min="2052" max="2055" width="6.85546875" style="22" bestFit="1" customWidth="1"/>
    <col min="2056" max="2064" width="7.7109375" style="22" bestFit="1" customWidth="1"/>
    <col min="2065" max="2068" width="5.7109375" style="22" bestFit="1" customWidth="1"/>
    <col min="2069" max="2069" width="6.5703125" style="22" customWidth="1"/>
    <col min="2070" max="2070" width="6.5703125" style="22" bestFit="1" customWidth="1"/>
    <col min="2071" max="2072" width="7.7109375" style="22" bestFit="1" customWidth="1"/>
    <col min="2073" max="2074" width="11.42578125" style="22"/>
    <col min="2075" max="2075" width="16.5703125" style="22" bestFit="1" customWidth="1"/>
    <col min="2076" max="2293" width="11.42578125" style="22"/>
    <col min="2294" max="2294" width="3.42578125" style="22" customWidth="1"/>
    <col min="2295" max="2295" width="39.5703125" style="22" bestFit="1" customWidth="1"/>
    <col min="2296" max="2305" width="0" style="22" hidden="1" customWidth="1"/>
    <col min="2306" max="2307" width="5.7109375" style="22" bestFit="1" customWidth="1"/>
    <col min="2308" max="2311" width="6.85546875" style="22" bestFit="1" customWidth="1"/>
    <col min="2312" max="2320" width="7.7109375" style="22" bestFit="1" customWidth="1"/>
    <col min="2321" max="2324" width="5.7109375" style="22" bestFit="1" customWidth="1"/>
    <col min="2325" max="2325" width="6.5703125" style="22" customWidth="1"/>
    <col min="2326" max="2326" width="6.5703125" style="22" bestFit="1" customWidth="1"/>
    <col min="2327" max="2328" width="7.7109375" style="22" bestFit="1" customWidth="1"/>
    <col min="2329" max="2330" width="11.42578125" style="22"/>
    <col min="2331" max="2331" width="16.5703125" style="22" bestFit="1" customWidth="1"/>
    <col min="2332" max="2549" width="11.42578125" style="22"/>
    <col min="2550" max="2550" width="3.42578125" style="22" customWidth="1"/>
    <col min="2551" max="2551" width="39.5703125" style="22" bestFit="1" customWidth="1"/>
    <col min="2552" max="2561" width="0" style="22" hidden="1" customWidth="1"/>
    <col min="2562" max="2563" width="5.7109375" style="22" bestFit="1" customWidth="1"/>
    <col min="2564" max="2567" width="6.85546875" style="22" bestFit="1" customWidth="1"/>
    <col min="2568" max="2576" width="7.7109375" style="22" bestFit="1" customWidth="1"/>
    <col min="2577" max="2580" width="5.7109375" style="22" bestFit="1" customWidth="1"/>
    <col min="2581" max="2581" width="6.5703125" style="22" customWidth="1"/>
    <col min="2582" max="2582" width="6.5703125" style="22" bestFit="1" customWidth="1"/>
    <col min="2583" max="2584" width="7.7109375" style="22" bestFit="1" customWidth="1"/>
    <col min="2585" max="2586" width="11.42578125" style="22"/>
    <col min="2587" max="2587" width="16.5703125" style="22" bestFit="1" customWidth="1"/>
    <col min="2588" max="2805" width="11.42578125" style="22"/>
    <col min="2806" max="2806" width="3.42578125" style="22" customWidth="1"/>
    <col min="2807" max="2807" width="39.5703125" style="22" bestFit="1" customWidth="1"/>
    <col min="2808" max="2817" width="0" style="22" hidden="1" customWidth="1"/>
    <col min="2818" max="2819" width="5.7109375" style="22" bestFit="1" customWidth="1"/>
    <col min="2820" max="2823" width="6.85546875" style="22" bestFit="1" customWidth="1"/>
    <col min="2824" max="2832" width="7.7109375" style="22" bestFit="1" customWidth="1"/>
    <col min="2833" max="2836" width="5.7109375" style="22" bestFit="1" customWidth="1"/>
    <col min="2837" max="2837" width="6.5703125" style="22" customWidth="1"/>
    <col min="2838" max="2838" width="6.5703125" style="22" bestFit="1" customWidth="1"/>
    <col min="2839" max="2840" width="7.7109375" style="22" bestFit="1" customWidth="1"/>
    <col min="2841" max="2842" width="11.42578125" style="22"/>
    <col min="2843" max="2843" width="16.5703125" style="22" bestFit="1" customWidth="1"/>
    <col min="2844" max="3061" width="11.42578125" style="22"/>
    <col min="3062" max="3062" width="3.42578125" style="22" customWidth="1"/>
    <col min="3063" max="3063" width="39.5703125" style="22" bestFit="1" customWidth="1"/>
    <col min="3064" max="3073" width="0" style="22" hidden="1" customWidth="1"/>
    <col min="3074" max="3075" width="5.7109375" style="22" bestFit="1" customWidth="1"/>
    <col min="3076" max="3079" width="6.85546875" style="22" bestFit="1" customWidth="1"/>
    <col min="3080" max="3088" width="7.7109375" style="22" bestFit="1" customWidth="1"/>
    <col min="3089" max="3092" width="5.7109375" style="22" bestFit="1" customWidth="1"/>
    <col min="3093" max="3093" width="6.5703125" style="22" customWidth="1"/>
    <col min="3094" max="3094" width="6.5703125" style="22" bestFit="1" customWidth="1"/>
    <col min="3095" max="3096" width="7.7109375" style="22" bestFit="1" customWidth="1"/>
    <col min="3097" max="3098" width="11.42578125" style="22"/>
    <col min="3099" max="3099" width="16.5703125" style="22" bestFit="1" customWidth="1"/>
    <col min="3100" max="3317" width="11.42578125" style="22"/>
    <col min="3318" max="3318" width="3.42578125" style="22" customWidth="1"/>
    <col min="3319" max="3319" width="39.5703125" style="22" bestFit="1" customWidth="1"/>
    <col min="3320" max="3329" width="0" style="22" hidden="1" customWidth="1"/>
    <col min="3330" max="3331" width="5.7109375" style="22" bestFit="1" customWidth="1"/>
    <col min="3332" max="3335" width="6.85546875" style="22" bestFit="1" customWidth="1"/>
    <col min="3336" max="3344" width="7.7109375" style="22" bestFit="1" customWidth="1"/>
    <col min="3345" max="3348" width="5.7109375" style="22" bestFit="1" customWidth="1"/>
    <col min="3349" max="3349" width="6.5703125" style="22" customWidth="1"/>
    <col min="3350" max="3350" width="6.5703125" style="22" bestFit="1" customWidth="1"/>
    <col min="3351" max="3352" width="7.7109375" style="22" bestFit="1" customWidth="1"/>
    <col min="3353" max="3354" width="11.42578125" style="22"/>
    <col min="3355" max="3355" width="16.5703125" style="22" bestFit="1" customWidth="1"/>
    <col min="3356" max="3573" width="11.42578125" style="22"/>
    <col min="3574" max="3574" width="3.42578125" style="22" customWidth="1"/>
    <col min="3575" max="3575" width="39.5703125" style="22" bestFit="1" customWidth="1"/>
    <col min="3576" max="3585" width="0" style="22" hidden="1" customWidth="1"/>
    <col min="3586" max="3587" width="5.7109375" style="22" bestFit="1" customWidth="1"/>
    <col min="3588" max="3591" width="6.85546875" style="22" bestFit="1" customWidth="1"/>
    <col min="3592" max="3600" width="7.7109375" style="22" bestFit="1" customWidth="1"/>
    <col min="3601" max="3604" width="5.7109375" style="22" bestFit="1" customWidth="1"/>
    <col min="3605" max="3605" width="6.5703125" style="22" customWidth="1"/>
    <col min="3606" max="3606" width="6.5703125" style="22" bestFit="1" customWidth="1"/>
    <col min="3607" max="3608" width="7.7109375" style="22" bestFit="1" customWidth="1"/>
    <col min="3609" max="3610" width="11.42578125" style="22"/>
    <col min="3611" max="3611" width="16.5703125" style="22" bestFit="1" customWidth="1"/>
    <col min="3612" max="3829" width="11.42578125" style="22"/>
    <col min="3830" max="3830" width="3.42578125" style="22" customWidth="1"/>
    <col min="3831" max="3831" width="39.5703125" style="22" bestFit="1" customWidth="1"/>
    <col min="3832" max="3841" width="0" style="22" hidden="1" customWidth="1"/>
    <col min="3842" max="3843" width="5.7109375" style="22" bestFit="1" customWidth="1"/>
    <col min="3844" max="3847" width="6.85546875" style="22" bestFit="1" customWidth="1"/>
    <col min="3848" max="3856" width="7.7109375" style="22" bestFit="1" customWidth="1"/>
    <col min="3857" max="3860" width="5.7109375" style="22" bestFit="1" customWidth="1"/>
    <col min="3861" max="3861" width="6.5703125" style="22" customWidth="1"/>
    <col min="3862" max="3862" width="6.5703125" style="22" bestFit="1" customWidth="1"/>
    <col min="3863" max="3864" width="7.7109375" style="22" bestFit="1" customWidth="1"/>
    <col min="3865" max="3866" width="11.42578125" style="22"/>
    <col min="3867" max="3867" width="16.5703125" style="22" bestFit="1" customWidth="1"/>
    <col min="3868" max="4085" width="11.42578125" style="22"/>
    <col min="4086" max="4086" width="3.42578125" style="22" customWidth="1"/>
    <col min="4087" max="4087" width="39.5703125" style="22" bestFit="1" customWidth="1"/>
    <col min="4088" max="4097" width="0" style="22" hidden="1" customWidth="1"/>
    <col min="4098" max="4099" width="5.7109375" style="22" bestFit="1" customWidth="1"/>
    <col min="4100" max="4103" width="6.85546875" style="22" bestFit="1" customWidth="1"/>
    <col min="4104" max="4112" width="7.7109375" style="22" bestFit="1" customWidth="1"/>
    <col min="4113" max="4116" width="5.7109375" style="22" bestFit="1" customWidth="1"/>
    <col min="4117" max="4117" width="6.5703125" style="22" customWidth="1"/>
    <col min="4118" max="4118" width="6.5703125" style="22" bestFit="1" customWidth="1"/>
    <col min="4119" max="4120" width="7.7109375" style="22" bestFit="1" customWidth="1"/>
    <col min="4121" max="4122" width="11.42578125" style="22"/>
    <col min="4123" max="4123" width="16.5703125" style="22" bestFit="1" customWidth="1"/>
    <col min="4124" max="4341" width="11.42578125" style="22"/>
    <col min="4342" max="4342" width="3.42578125" style="22" customWidth="1"/>
    <col min="4343" max="4343" width="39.5703125" style="22" bestFit="1" customWidth="1"/>
    <col min="4344" max="4353" width="0" style="22" hidden="1" customWidth="1"/>
    <col min="4354" max="4355" width="5.7109375" style="22" bestFit="1" customWidth="1"/>
    <col min="4356" max="4359" width="6.85546875" style="22" bestFit="1" customWidth="1"/>
    <col min="4360" max="4368" width="7.7109375" style="22" bestFit="1" customWidth="1"/>
    <col min="4369" max="4372" width="5.7109375" style="22" bestFit="1" customWidth="1"/>
    <col min="4373" max="4373" width="6.5703125" style="22" customWidth="1"/>
    <col min="4374" max="4374" width="6.5703125" style="22" bestFit="1" customWidth="1"/>
    <col min="4375" max="4376" width="7.7109375" style="22" bestFit="1" customWidth="1"/>
    <col min="4377" max="4378" width="11.42578125" style="22"/>
    <col min="4379" max="4379" width="16.5703125" style="22" bestFit="1" customWidth="1"/>
    <col min="4380" max="4597" width="11.42578125" style="22"/>
    <col min="4598" max="4598" width="3.42578125" style="22" customWidth="1"/>
    <col min="4599" max="4599" width="39.5703125" style="22" bestFit="1" customWidth="1"/>
    <col min="4600" max="4609" width="0" style="22" hidden="1" customWidth="1"/>
    <col min="4610" max="4611" width="5.7109375" style="22" bestFit="1" customWidth="1"/>
    <col min="4612" max="4615" width="6.85546875" style="22" bestFit="1" customWidth="1"/>
    <col min="4616" max="4624" width="7.7109375" style="22" bestFit="1" customWidth="1"/>
    <col min="4625" max="4628" width="5.7109375" style="22" bestFit="1" customWidth="1"/>
    <col min="4629" max="4629" width="6.5703125" style="22" customWidth="1"/>
    <col min="4630" max="4630" width="6.5703125" style="22" bestFit="1" customWidth="1"/>
    <col min="4631" max="4632" width="7.7109375" style="22" bestFit="1" customWidth="1"/>
    <col min="4633" max="4634" width="11.42578125" style="22"/>
    <col min="4635" max="4635" width="16.5703125" style="22" bestFit="1" customWidth="1"/>
    <col min="4636" max="4853" width="11.42578125" style="22"/>
    <col min="4854" max="4854" width="3.42578125" style="22" customWidth="1"/>
    <col min="4855" max="4855" width="39.5703125" style="22" bestFit="1" customWidth="1"/>
    <col min="4856" max="4865" width="0" style="22" hidden="1" customWidth="1"/>
    <col min="4866" max="4867" width="5.7109375" style="22" bestFit="1" customWidth="1"/>
    <col min="4868" max="4871" width="6.85546875" style="22" bestFit="1" customWidth="1"/>
    <col min="4872" max="4880" width="7.7109375" style="22" bestFit="1" customWidth="1"/>
    <col min="4881" max="4884" width="5.7109375" style="22" bestFit="1" customWidth="1"/>
    <col min="4885" max="4885" width="6.5703125" style="22" customWidth="1"/>
    <col min="4886" max="4886" width="6.5703125" style="22" bestFit="1" customWidth="1"/>
    <col min="4887" max="4888" width="7.7109375" style="22" bestFit="1" customWidth="1"/>
    <col min="4889" max="4890" width="11.42578125" style="22"/>
    <col min="4891" max="4891" width="16.5703125" style="22" bestFit="1" customWidth="1"/>
    <col min="4892" max="5109" width="11.42578125" style="22"/>
    <col min="5110" max="5110" width="3.42578125" style="22" customWidth="1"/>
    <col min="5111" max="5111" width="39.5703125" style="22" bestFit="1" customWidth="1"/>
    <col min="5112" max="5121" width="0" style="22" hidden="1" customWidth="1"/>
    <col min="5122" max="5123" width="5.7109375" style="22" bestFit="1" customWidth="1"/>
    <col min="5124" max="5127" width="6.85546875" style="22" bestFit="1" customWidth="1"/>
    <col min="5128" max="5136" width="7.7109375" style="22" bestFit="1" customWidth="1"/>
    <col min="5137" max="5140" width="5.7109375" style="22" bestFit="1" customWidth="1"/>
    <col min="5141" max="5141" width="6.5703125" style="22" customWidth="1"/>
    <col min="5142" max="5142" width="6.5703125" style="22" bestFit="1" customWidth="1"/>
    <col min="5143" max="5144" width="7.7109375" style="22" bestFit="1" customWidth="1"/>
    <col min="5145" max="5146" width="11.42578125" style="22"/>
    <col min="5147" max="5147" width="16.5703125" style="22" bestFit="1" customWidth="1"/>
    <col min="5148" max="5365" width="11.42578125" style="22"/>
    <col min="5366" max="5366" width="3.42578125" style="22" customWidth="1"/>
    <col min="5367" max="5367" width="39.5703125" style="22" bestFit="1" customWidth="1"/>
    <col min="5368" max="5377" width="0" style="22" hidden="1" customWidth="1"/>
    <col min="5378" max="5379" width="5.7109375" style="22" bestFit="1" customWidth="1"/>
    <col min="5380" max="5383" width="6.85546875" style="22" bestFit="1" customWidth="1"/>
    <col min="5384" max="5392" width="7.7109375" style="22" bestFit="1" customWidth="1"/>
    <col min="5393" max="5396" width="5.7109375" style="22" bestFit="1" customWidth="1"/>
    <col min="5397" max="5397" width="6.5703125" style="22" customWidth="1"/>
    <col min="5398" max="5398" width="6.5703125" style="22" bestFit="1" customWidth="1"/>
    <col min="5399" max="5400" width="7.7109375" style="22" bestFit="1" customWidth="1"/>
    <col min="5401" max="5402" width="11.42578125" style="22"/>
    <col min="5403" max="5403" width="16.5703125" style="22" bestFit="1" customWidth="1"/>
    <col min="5404" max="5621" width="11.42578125" style="22"/>
    <col min="5622" max="5622" width="3.42578125" style="22" customWidth="1"/>
    <col min="5623" max="5623" width="39.5703125" style="22" bestFit="1" customWidth="1"/>
    <col min="5624" max="5633" width="0" style="22" hidden="1" customWidth="1"/>
    <col min="5634" max="5635" width="5.7109375" style="22" bestFit="1" customWidth="1"/>
    <col min="5636" max="5639" width="6.85546875" style="22" bestFit="1" customWidth="1"/>
    <col min="5640" max="5648" width="7.7109375" style="22" bestFit="1" customWidth="1"/>
    <col min="5649" max="5652" width="5.7109375" style="22" bestFit="1" customWidth="1"/>
    <col min="5653" max="5653" width="6.5703125" style="22" customWidth="1"/>
    <col min="5654" max="5654" width="6.5703125" style="22" bestFit="1" customWidth="1"/>
    <col min="5655" max="5656" width="7.7109375" style="22" bestFit="1" customWidth="1"/>
    <col min="5657" max="5658" width="11.42578125" style="22"/>
    <col min="5659" max="5659" width="16.5703125" style="22" bestFit="1" customWidth="1"/>
    <col min="5660" max="5877" width="11.42578125" style="22"/>
    <col min="5878" max="5878" width="3.42578125" style="22" customWidth="1"/>
    <col min="5879" max="5879" width="39.5703125" style="22" bestFit="1" customWidth="1"/>
    <col min="5880" max="5889" width="0" style="22" hidden="1" customWidth="1"/>
    <col min="5890" max="5891" width="5.7109375" style="22" bestFit="1" customWidth="1"/>
    <col min="5892" max="5895" width="6.85546875" style="22" bestFit="1" customWidth="1"/>
    <col min="5896" max="5904" width="7.7109375" style="22" bestFit="1" customWidth="1"/>
    <col min="5905" max="5908" width="5.7109375" style="22" bestFit="1" customWidth="1"/>
    <col min="5909" max="5909" width="6.5703125" style="22" customWidth="1"/>
    <col min="5910" max="5910" width="6.5703125" style="22" bestFit="1" customWidth="1"/>
    <col min="5911" max="5912" width="7.7109375" style="22" bestFit="1" customWidth="1"/>
    <col min="5913" max="5914" width="11.42578125" style="22"/>
    <col min="5915" max="5915" width="16.5703125" style="22" bestFit="1" customWidth="1"/>
    <col min="5916" max="6133" width="11.42578125" style="22"/>
    <col min="6134" max="6134" width="3.42578125" style="22" customWidth="1"/>
    <col min="6135" max="6135" width="39.5703125" style="22" bestFit="1" customWidth="1"/>
    <col min="6136" max="6145" width="0" style="22" hidden="1" customWidth="1"/>
    <col min="6146" max="6147" width="5.7109375" style="22" bestFit="1" customWidth="1"/>
    <col min="6148" max="6151" width="6.85546875" style="22" bestFit="1" customWidth="1"/>
    <col min="6152" max="6160" width="7.7109375" style="22" bestFit="1" customWidth="1"/>
    <col min="6161" max="6164" width="5.7109375" style="22" bestFit="1" customWidth="1"/>
    <col min="6165" max="6165" width="6.5703125" style="22" customWidth="1"/>
    <col min="6166" max="6166" width="6.5703125" style="22" bestFit="1" customWidth="1"/>
    <col min="6167" max="6168" width="7.7109375" style="22" bestFit="1" customWidth="1"/>
    <col min="6169" max="6170" width="11.42578125" style="22"/>
    <col min="6171" max="6171" width="16.5703125" style="22" bestFit="1" customWidth="1"/>
    <col min="6172" max="6389" width="11.42578125" style="22"/>
    <col min="6390" max="6390" width="3.42578125" style="22" customWidth="1"/>
    <col min="6391" max="6391" width="39.5703125" style="22" bestFit="1" customWidth="1"/>
    <col min="6392" max="6401" width="0" style="22" hidden="1" customWidth="1"/>
    <col min="6402" max="6403" width="5.7109375" style="22" bestFit="1" customWidth="1"/>
    <col min="6404" max="6407" width="6.85546875" style="22" bestFit="1" customWidth="1"/>
    <col min="6408" max="6416" width="7.7109375" style="22" bestFit="1" customWidth="1"/>
    <col min="6417" max="6420" width="5.7109375" style="22" bestFit="1" customWidth="1"/>
    <col min="6421" max="6421" width="6.5703125" style="22" customWidth="1"/>
    <col min="6422" max="6422" width="6.5703125" style="22" bestFit="1" customWidth="1"/>
    <col min="6423" max="6424" width="7.7109375" style="22" bestFit="1" customWidth="1"/>
    <col min="6425" max="6426" width="11.42578125" style="22"/>
    <col min="6427" max="6427" width="16.5703125" style="22" bestFit="1" customWidth="1"/>
    <col min="6428" max="6645" width="11.42578125" style="22"/>
    <col min="6646" max="6646" width="3.42578125" style="22" customWidth="1"/>
    <col min="6647" max="6647" width="39.5703125" style="22" bestFit="1" customWidth="1"/>
    <col min="6648" max="6657" width="0" style="22" hidden="1" customWidth="1"/>
    <col min="6658" max="6659" width="5.7109375" style="22" bestFit="1" customWidth="1"/>
    <col min="6660" max="6663" width="6.85546875" style="22" bestFit="1" customWidth="1"/>
    <col min="6664" max="6672" width="7.7109375" style="22" bestFit="1" customWidth="1"/>
    <col min="6673" max="6676" width="5.7109375" style="22" bestFit="1" customWidth="1"/>
    <col min="6677" max="6677" width="6.5703125" style="22" customWidth="1"/>
    <col min="6678" max="6678" width="6.5703125" style="22" bestFit="1" customWidth="1"/>
    <col min="6679" max="6680" width="7.7109375" style="22" bestFit="1" customWidth="1"/>
    <col min="6681" max="6682" width="11.42578125" style="22"/>
    <col min="6683" max="6683" width="16.5703125" style="22" bestFit="1" customWidth="1"/>
    <col min="6684" max="6901" width="11.42578125" style="22"/>
    <col min="6902" max="6902" width="3.42578125" style="22" customWidth="1"/>
    <col min="6903" max="6903" width="39.5703125" style="22" bestFit="1" customWidth="1"/>
    <col min="6904" max="6913" width="0" style="22" hidden="1" customWidth="1"/>
    <col min="6914" max="6915" width="5.7109375" style="22" bestFit="1" customWidth="1"/>
    <col min="6916" max="6919" width="6.85546875" style="22" bestFit="1" customWidth="1"/>
    <col min="6920" max="6928" width="7.7109375" style="22" bestFit="1" customWidth="1"/>
    <col min="6929" max="6932" width="5.7109375" style="22" bestFit="1" customWidth="1"/>
    <col min="6933" max="6933" width="6.5703125" style="22" customWidth="1"/>
    <col min="6934" max="6934" width="6.5703125" style="22" bestFit="1" customWidth="1"/>
    <col min="6935" max="6936" width="7.7109375" style="22" bestFit="1" customWidth="1"/>
    <col min="6937" max="6938" width="11.42578125" style="22"/>
    <col min="6939" max="6939" width="16.5703125" style="22" bestFit="1" customWidth="1"/>
    <col min="6940" max="7157" width="11.42578125" style="22"/>
    <col min="7158" max="7158" width="3.42578125" style="22" customWidth="1"/>
    <col min="7159" max="7159" width="39.5703125" style="22" bestFit="1" customWidth="1"/>
    <col min="7160" max="7169" width="0" style="22" hidden="1" customWidth="1"/>
    <col min="7170" max="7171" width="5.7109375" style="22" bestFit="1" customWidth="1"/>
    <col min="7172" max="7175" width="6.85546875" style="22" bestFit="1" customWidth="1"/>
    <col min="7176" max="7184" width="7.7109375" style="22" bestFit="1" customWidth="1"/>
    <col min="7185" max="7188" width="5.7109375" style="22" bestFit="1" customWidth="1"/>
    <col min="7189" max="7189" width="6.5703125" style="22" customWidth="1"/>
    <col min="7190" max="7190" width="6.5703125" style="22" bestFit="1" customWidth="1"/>
    <col min="7191" max="7192" width="7.7109375" style="22" bestFit="1" customWidth="1"/>
    <col min="7193" max="7194" width="11.42578125" style="22"/>
    <col min="7195" max="7195" width="16.5703125" style="22" bestFit="1" customWidth="1"/>
    <col min="7196" max="7413" width="11.42578125" style="22"/>
    <col min="7414" max="7414" width="3.42578125" style="22" customWidth="1"/>
    <col min="7415" max="7415" width="39.5703125" style="22" bestFit="1" customWidth="1"/>
    <col min="7416" max="7425" width="0" style="22" hidden="1" customWidth="1"/>
    <col min="7426" max="7427" width="5.7109375" style="22" bestFit="1" customWidth="1"/>
    <col min="7428" max="7431" width="6.85546875" style="22" bestFit="1" customWidth="1"/>
    <col min="7432" max="7440" width="7.7109375" style="22" bestFit="1" customWidth="1"/>
    <col min="7441" max="7444" width="5.7109375" style="22" bestFit="1" customWidth="1"/>
    <col min="7445" max="7445" width="6.5703125" style="22" customWidth="1"/>
    <col min="7446" max="7446" width="6.5703125" style="22" bestFit="1" customWidth="1"/>
    <col min="7447" max="7448" width="7.7109375" style="22" bestFit="1" customWidth="1"/>
    <col min="7449" max="7450" width="11.42578125" style="22"/>
    <col min="7451" max="7451" width="16.5703125" style="22" bestFit="1" customWidth="1"/>
    <col min="7452" max="7669" width="11.42578125" style="22"/>
    <col min="7670" max="7670" width="3.42578125" style="22" customWidth="1"/>
    <col min="7671" max="7671" width="39.5703125" style="22" bestFit="1" customWidth="1"/>
    <col min="7672" max="7681" width="0" style="22" hidden="1" customWidth="1"/>
    <col min="7682" max="7683" width="5.7109375" style="22" bestFit="1" customWidth="1"/>
    <col min="7684" max="7687" width="6.85546875" style="22" bestFit="1" customWidth="1"/>
    <col min="7688" max="7696" width="7.7109375" style="22" bestFit="1" customWidth="1"/>
    <col min="7697" max="7700" width="5.7109375" style="22" bestFit="1" customWidth="1"/>
    <col min="7701" max="7701" width="6.5703125" style="22" customWidth="1"/>
    <col min="7702" max="7702" width="6.5703125" style="22" bestFit="1" customWidth="1"/>
    <col min="7703" max="7704" width="7.7109375" style="22" bestFit="1" customWidth="1"/>
    <col min="7705" max="7706" width="11.42578125" style="22"/>
    <col min="7707" max="7707" width="16.5703125" style="22" bestFit="1" customWidth="1"/>
    <col min="7708" max="7925" width="11.42578125" style="22"/>
    <col min="7926" max="7926" width="3.42578125" style="22" customWidth="1"/>
    <col min="7927" max="7927" width="39.5703125" style="22" bestFit="1" customWidth="1"/>
    <col min="7928" max="7937" width="0" style="22" hidden="1" customWidth="1"/>
    <col min="7938" max="7939" width="5.7109375" style="22" bestFit="1" customWidth="1"/>
    <col min="7940" max="7943" width="6.85546875" style="22" bestFit="1" customWidth="1"/>
    <col min="7944" max="7952" width="7.7109375" style="22" bestFit="1" customWidth="1"/>
    <col min="7953" max="7956" width="5.7109375" style="22" bestFit="1" customWidth="1"/>
    <col min="7957" max="7957" width="6.5703125" style="22" customWidth="1"/>
    <col min="7958" max="7958" width="6.5703125" style="22" bestFit="1" customWidth="1"/>
    <col min="7959" max="7960" width="7.7109375" style="22" bestFit="1" customWidth="1"/>
    <col min="7961" max="7962" width="11.42578125" style="22"/>
    <col min="7963" max="7963" width="16.5703125" style="22" bestFit="1" customWidth="1"/>
    <col min="7964" max="8181" width="11.42578125" style="22"/>
    <col min="8182" max="8182" width="3.42578125" style="22" customWidth="1"/>
    <col min="8183" max="8183" width="39.5703125" style="22" bestFit="1" customWidth="1"/>
    <col min="8184" max="8193" width="0" style="22" hidden="1" customWidth="1"/>
    <col min="8194" max="8195" width="5.7109375" style="22" bestFit="1" customWidth="1"/>
    <col min="8196" max="8199" width="6.85546875" style="22" bestFit="1" customWidth="1"/>
    <col min="8200" max="8208" width="7.7109375" style="22" bestFit="1" customWidth="1"/>
    <col min="8209" max="8212" width="5.7109375" style="22" bestFit="1" customWidth="1"/>
    <col min="8213" max="8213" width="6.5703125" style="22" customWidth="1"/>
    <col min="8214" max="8214" width="6.5703125" style="22" bestFit="1" customWidth="1"/>
    <col min="8215" max="8216" width="7.7109375" style="22" bestFit="1" customWidth="1"/>
    <col min="8217" max="8218" width="11.42578125" style="22"/>
    <col min="8219" max="8219" width="16.5703125" style="22" bestFit="1" customWidth="1"/>
    <col min="8220" max="8437" width="11.42578125" style="22"/>
    <col min="8438" max="8438" width="3.42578125" style="22" customWidth="1"/>
    <col min="8439" max="8439" width="39.5703125" style="22" bestFit="1" customWidth="1"/>
    <col min="8440" max="8449" width="0" style="22" hidden="1" customWidth="1"/>
    <col min="8450" max="8451" width="5.7109375" style="22" bestFit="1" customWidth="1"/>
    <col min="8452" max="8455" width="6.85546875" style="22" bestFit="1" customWidth="1"/>
    <col min="8456" max="8464" width="7.7109375" style="22" bestFit="1" customWidth="1"/>
    <col min="8465" max="8468" width="5.7109375" style="22" bestFit="1" customWidth="1"/>
    <col min="8469" max="8469" width="6.5703125" style="22" customWidth="1"/>
    <col min="8470" max="8470" width="6.5703125" style="22" bestFit="1" customWidth="1"/>
    <col min="8471" max="8472" width="7.7109375" style="22" bestFit="1" customWidth="1"/>
    <col min="8473" max="8474" width="11.42578125" style="22"/>
    <col min="8475" max="8475" width="16.5703125" style="22" bestFit="1" customWidth="1"/>
    <col min="8476" max="8693" width="11.42578125" style="22"/>
    <col min="8694" max="8694" width="3.42578125" style="22" customWidth="1"/>
    <col min="8695" max="8695" width="39.5703125" style="22" bestFit="1" customWidth="1"/>
    <col min="8696" max="8705" width="0" style="22" hidden="1" customWidth="1"/>
    <col min="8706" max="8707" width="5.7109375" style="22" bestFit="1" customWidth="1"/>
    <col min="8708" max="8711" width="6.85546875" style="22" bestFit="1" customWidth="1"/>
    <col min="8712" max="8720" width="7.7109375" style="22" bestFit="1" customWidth="1"/>
    <col min="8721" max="8724" width="5.7109375" style="22" bestFit="1" customWidth="1"/>
    <col min="8725" max="8725" width="6.5703125" style="22" customWidth="1"/>
    <col min="8726" max="8726" width="6.5703125" style="22" bestFit="1" customWidth="1"/>
    <col min="8727" max="8728" width="7.7109375" style="22" bestFit="1" customWidth="1"/>
    <col min="8729" max="8730" width="11.42578125" style="22"/>
    <col min="8731" max="8731" width="16.5703125" style="22" bestFit="1" customWidth="1"/>
    <col min="8732" max="8949" width="11.42578125" style="22"/>
    <col min="8950" max="8950" width="3.42578125" style="22" customWidth="1"/>
    <col min="8951" max="8951" width="39.5703125" style="22" bestFit="1" customWidth="1"/>
    <col min="8952" max="8961" width="0" style="22" hidden="1" customWidth="1"/>
    <col min="8962" max="8963" width="5.7109375" style="22" bestFit="1" customWidth="1"/>
    <col min="8964" max="8967" width="6.85546875" style="22" bestFit="1" customWidth="1"/>
    <col min="8968" max="8976" width="7.7109375" style="22" bestFit="1" customWidth="1"/>
    <col min="8977" max="8980" width="5.7109375" style="22" bestFit="1" customWidth="1"/>
    <col min="8981" max="8981" width="6.5703125" style="22" customWidth="1"/>
    <col min="8982" max="8982" width="6.5703125" style="22" bestFit="1" customWidth="1"/>
    <col min="8983" max="8984" width="7.7109375" style="22" bestFit="1" customWidth="1"/>
    <col min="8985" max="8986" width="11.42578125" style="22"/>
    <col min="8987" max="8987" width="16.5703125" style="22" bestFit="1" customWidth="1"/>
    <col min="8988" max="9205" width="11.42578125" style="22"/>
    <col min="9206" max="9206" width="3.42578125" style="22" customWidth="1"/>
    <col min="9207" max="9207" width="39.5703125" style="22" bestFit="1" customWidth="1"/>
    <col min="9208" max="9217" width="0" style="22" hidden="1" customWidth="1"/>
    <col min="9218" max="9219" width="5.7109375" style="22" bestFit="1" customWidth="1"/>
    <col min="9220" max="9223" width="6.85546875" style="22" bestFit="1" customWidth="1"/>
    <col min="9224" max="9232" width="7.7109375" style="22" bestFit="1" customWidth="1"/>
    <col min="9233" max="9236" width="5.7109375" style="22" bestFit="1" customWidth="1"/>
    <col min="9237" max="9237" width="6.5703125" style="22" customWidth="1"/>
    <col min="9238" max="9238" width="6.5703125" style="22" bestFit="1" customWidth="1"/>
    <col min="9239" max="9240" width="7.7109375" style="22" bestFit="1" customWidth="1"/>
    <col min="9241" max="9242" width="11.42578125" style="22"/>
    <col min="9243" max="9243" width="16.5703125" style="22" bestFit="1" customWidth="1"/>
    <col min="9244" max="9461" width="11.42578125" style="22"/>
    <col min="9462" max="9462" width="3.42578125" style="22" customWidth="1"/>
    <col min="9463" max="9463" width="39.5703125" style="22" bestFit="1" customWidth="1"/>
    <col min="9464" max="9473" width="0" style="22" hidden="1" customWidth="1"/>
    <col min="9474" max="9475" width="5.7109375" style="22" bestFit="1" customWidth="1"/>
    <col min="9476" max="9479" width="6.85546875" style="22" bestFit="1" customWidth="1"/>
    <col min="9480" max="9488" width="7.7109375" style="22" bestFit="1" customWidth="1"/>
    <col min="9489" max="9492" width="5.7109375" style="22" bestFit="1" customWidth="1"/>
    <col min="9493" max="9493" width="6.5703125" style="22" customWidth="1"/>
    <col min="9494" max="9494" width="6.5703125" style="22" bestFit="1" customWidth="1"/>
    <col min="9495" max="9496" width="7.7109375" style="22" bestFit="1" customWidth="1"/>
    <col min="9497" max="9498" width="11.42578125" style="22"/>
    <col min="9499" max="9499" width="16.5703125" style="22" bestFit="1" customWidth="1"/>
    <col min="9500" max="9717" width="11.42578125" style="22"/>
    <col min="9718" max="9718" width="3.42578125" style="22" customWidth="1"/>
    <col min="9719" max="9719" width="39.5703125" style="22" bestFit="1" customWidth="1"/>
    <col min="9720" max="9729" width="0" style="22" hidden="1" customWidth="1"/>
    <col min="9730" max="9731" width="5.7109375" style="22" bestFit="1" customWidth="1"/>
    <col min="9732" max="9735" width="6.85546875" style="22" bestFit="1" customWidth="1"/>
    <col min="9736" max="9744" width="7.7109375" style="22" bestFit="1" customWidth="1"/>
    <col min="9745" max="9748" width="5.7109375" style="22" bestFit="1" customWidth="1"/>
    <col min="9749" max="9749" width="6.5703125" style="22" customWidth="1"/>
    <col min="9750" max="9750" width="6.5703125" style="22" bestFit="1" customWidth="1"/>
    <col min="9751" max="9752" width="7.7109375" style="22" bestFit="1" customWidth="1"/>
    <col min="9753" max="9754" width="11.42578125" style="22"/>
    <col min="9755" max="9755" width="16.5703125" style="22" bestFit="1" customWidth="1"/>
    <col min="9756" max="9973" width="11.42578125" style="22"/>
    <col min="9974" max="9974" width="3.42578125" style="22" customWidth="1"/>
    <col min="9975" max="9975" width="39.5703125" style="22" bestFit="1" customWidth="1"/>
    <col min="9976" max="9985" width="0" style="22" hidden="1" customWidth="1"/>
    <col min="9986" max="9987" width="5.7109375" style="22" bestFit="1" customWidth="1"/>
    <col min="9988" max="9991" width="6.85546875" style="22" bestFit="1" customWidth="1"/>
    <col min="9992" max="10000" width="7.7109375" style="22" bestFit="1" customWidth="1"/>
    <col min="10001" max="10004" width="5.7109375" style="22" bestFit="1" customWidth="1"/>
    <col min="10005" max="10005" width="6.5703125" style="22" customWidth="1"/>
    <col min="10006" max="10006" width="6.5703125" style="22" bestFit="1" customWidth="1"/>
    <col min="10007" max="10008" width="7.7109375" style="22" bestFit="1" customWidth="1"/>
    <col min="10009" max="10010" width="11.42578125" style="22"/>
    <col min="10011" max="10011" width="16.5703125" style="22" bestFit="1" customWidth="1"/>
    <col min="10012" max="10229" width="11.42578125" style="22"/>
    <col min="10230" max="10230" width="3.42578125" style="22" customWidth="1"/>
    <col min="10231" max="10231" width="39.5703125" style="22" bestFit="1" customWidth="1"/>
    <col min="10232" max="10241" width="0" style="22" hidden="1" customWidth="1"/>
    <col min="10242" max="10243" width="5.7109375" style="22" bestFit="1" customWidth="1"/>
    <col min="10244" max="10247" width="6.85546875" style="22" bestFit="1" customWidth="1"/>
    <col min="10248" max="10256" width="7.7109375" style="22" bestFit="1" customWidth="1"/>
    <col min="10257" max="10260" width="5.7109375" style="22" bestFit="1" customWidth="1"/>
    <col min="10261" max="10261" width="6.5703125" style="22" customWidth="1"/>
    <col min="10262" max="10262" width="6.5703125" style="22" bestFit="1" customWidth="1"/>
    <col min="10263" max="10264" width="7.7109375" style="22" bestFit="1" customWidth="1"/>
    <col min="10265" max="10266" width="11.42578125" style="22"/>
    <col min="10267" max="10267" width="16.5703125" style="22" bestFit="1" customWidth="1"/>
    <col min="10268" max="10485" width="11.42578125" style="22"/>
    <col min="10486" max="10486" width="3.42578125" style="22" customWidth="1"/>
    <col min="10487" max="10487" width="39.5703125" style="22" bestFit="1" customWidth="1"/>
    <col min="10488" max="10497" width="0" style="22" hidden="1" customWidth="1"/>
    <col min="10498" max="10499" width="5.7109375" style="22" bestFit="1" customWidth="1"/>
    <col min="10500" max="10503" width="6.85546875" style="22" bestFit="1" customWidth="1"/>
    <col min="10504" max="10512" width="7.7109375" style="22" bestFit="1" customWidth="1"/>
    <col min="10513" max="10516" width="5.7109375" style="22" bestFit="1" customWidth="1"/>
    <col min="10517" max="10517" width="6.5703125" style="22" customWidth="1"/>
    <col min="10518" max="10518" width="6.5703125" style="22" bestFit="1" customWidth="1"/>
    <col min="10519" max="10520" width="7.7109375" style="22" bestFit="1" customWidth="1"/>
    <col min="10521" max="10522" width="11.42578125" style="22"/>
    <col min="10523" max="10523" width="16.5703125" style="22" bestFit="1" customWidth="1"/>
    <col min="10524" max="10741" width="11.42578125" style="22"/>
    <col min="10742" max="10742" width="3.42578125" style="22" customWidth="1"/>
    <col min="10743" max="10743" width="39.5703125" style="22" bestFit="1" customWidth="1"/>
    <col min="10744" max="10753" width="0" style="22" hidden="1" customWidth="1"/>
    <col min="10754" max="10755" width="5.7109375" style="22" bestFit="1" customWidth="1"/>
    <col min="10756" max="10759" width="6.85546875" style="22" bestFit="1" customWidth="1"/>
    <col min="10760" max="10768" width="7.7109375" style="22" bestFit="1" customWidth="1"/>
    <col min="10769" max="10772" width="5.7109375" style="22" bestFit="1" customWidth="1"/>
    <col min="10773" max="10773" width="6.5703125" style="22" customWidth="1"/>
    <col min="10774" max="10774" width="6.5703125" style="22" bestFit="1" customWidth="1"/>
    <col min="10775" max="10776" width="7.7109375" style="22" bestFit="1" customWidth="1"/>
    <col min="10777" max="10778" width="11.42578125" style="22"/>
    <col min="10779" max="10779" width="16.5703125" style="22" bestFit="1" customWidth="1"/>
    <col min="10780" max="10997" width="11.42578125" style="22"/>
    <col min="10998" max="10998" width="3.42578125" style="22" customWidth="1"/>
    <col min="10999" max="10999" width="39.5703125" style="22" bestFit="1" customWidth="1"/>
    <col min="11000" max="11009" width="0" style="22" hidden="1" customWidth="1"/>
    <col min="11010" max="11011" width="5.7109375" style="22" bestFit="1" customWidth="1"/>
    <col min="11012" max="11015" width="6.85546875" style="22" bestFit="1" customWidth="1"/>
    <col min="11016" max="11024" width="7.7109375" style="22" bestFit="1" customWidth="1"/>
    <col min="11025" max="11028" width="5.7109375" style="22" bestFit="1" customWidth="1"/>
    <col min="11029" max="11029" width="6.5703125" style="22" customWidth="1"/>
    <col min="11030" max="11030" width="6.5703125" style="22" bestFit="1" customWidth="1"/>
    <col min="11031" max="11032" width="7.7109375" style="22" bestFit="1" customWidth="1"/>
    <col min="11033" max="11034" width="11.42578125" style="22"/>
    <col min="11035" max="11035" width="16.5703125" style="22" bestFit="1" customWidth="1"/>
    <col min="11036" max="11253" width="11.42578125" style="22"/>
    <col min="11254" max="11254" width="3.42578125" style="22" customWidth="1"/>
    <col min="11255" max="11255" width="39.5703125" style="22" bestFit="1" customWidth="1"/>
    <col min="11256" max="11265" width="0" style="22" hidden="1" customWidth="1"/>
    <col min="11266" max="11267" width="5.7109375" style="22" bestFit="1" customWidth="1"/>
    <col min="11268" max="11271" width="6.85546875" style="22" bestFit="1" customWidth="1"/>
    <col min="11272" max="11280" width="7.7109375" style="22" bestFit="1" customWidth="1"/>
    <col min="11281" max="11284" width="5.7109375" style="22" bestFit="1" customWidth="1"/>
    <col min="11285" max="11285" width="6.5703125" style="22" customWidth="1"/>
    <col min="11286" max="11286" width="6.5703125" style="22" bestFit="1" customWidth="1"/>
    <col min="11287" max="11288" width="7.7109375" style="22" bestFit="1" customWidth="1"/>
    <col min="11289" max="11290" width="11.42578125" style="22"/>
    <col min="11291" max="11291" width="16.5703125" style="22" bestFit="1" customWidth="1"/>
    <col min="11292" max="11509" width="11.42578125" style="22"/>
    <col min="11510" max="11510" width="3.42578125" style="22" customWidth="1"/>
    <col min="11511" max="11511" width="39.5703125" style="22" bestFit="1" customWidth="1"/>
    <col min="11512" max="11521" width="0" style="22" hidden="1" customWidth="1"/>
    <col min="11522" max="11523" width="5.7109375" style="22" bestFit="1" customWidth="1"/>
    <col min="11524" max="11527" width="6.85546875" style="22" bestFit="1" customWidth="1"/>
    <col min="11528" max="11536" width="7.7109375" style="22" bestFit="1" customWidth="1"/>
    <col min="11537" max="11540" width="5.7109375" style="22" bestFit="1" customWidth="1"/>
    <col min="11541" max="11541" width="6.5703125" style="22" customWidth="1"/>
    <col min="11542" max="11542" width="6.5703125" style="22" bestFit="1" customWidth="1"/>
    <col min="11543" max="11544" width="7.7109375" style="22" bestFit="1" customWidth="1"/>
    <col min="11545" max="11546" width="11.42578125" style="22"/>
    <col min="11547" max="11547" width="16.5703125" style="22" bestFit="1" customWidth="1"/>
    <col min="11548" max="11765" width="11.42578125" style="22"/>
    <col min="11766" max="11766" width="3.42578125" style="22" customWidth="1"/>
    <col min="11767" max="11767" width="39.5703125" style="22" bestFit="1" customWidth="1"/>
    <col min="11768" max="11777" width="0" style="22" hidden="1" customWidth="1"/>
    <col min="11778" max="11779" width="5.7109375" style="22" bestFit="1" customWidth="1"/>
    <col min="11780" max="11783" width="6.85546875" style="22" bestFit="1" customWidth="1"/>
    <col min="11784" max="11792" width="7.7109375" style="22" bestFit="1" customWidth="1"/>
    <col min="11793" max="11796" width="5.7109375" style="22" bestFit="1" customWidth="1"/>
    <col min="11797" max="11797" width="6.5703125" style="22" customWidth="1"/>
    <col min="11798" max="11798" width="6.5703125" style="22" bestFit="1" customWidth="1"/>
    <col min="11799" max="11800" width="7.7109375" style="22" bestFit="1" customWidth="1"/>
    <col min="11801" max="11802" width="11.42578125" style="22"/>
    <col min="11803" max="11803" width="16.5703125" style="22" bestFit="1" customWidth="1"/>
    <col min="11804" max="12021" width="11.42578125" style="22"/>
    <col min="12022" max="12022" width="3.42578125" style="22" customWidth="1"/>
    <col min="12023" max="12023" width="39.5703125" style="22" bestFit="1" customWidth="1"/>
    <col min="12024" max="12033" width="0" style="22" hidden="1" customWidth="1"/>
    <col min="12034" max="12035" width="5.7109375" style="22" bestFit="1" customWidth="1"/>
    <col min="12036" max="12039" width="6.85546875" style="22" bestFit="1" customWidth="1"/>
    <col min="12040" max="12048" width="7.7109375" style="22" bestFit="1" customWidth="1"/>
    <col min="12049" max="12052" width="5.7109375" style="22" bestFit="1" customWidth="1"/>
    <col min="12053" max="12053" width="6.5703125" style="22" customWidth="1"/>
    <col min="12054" max="12054" width="6.5703125" style="22" bestFit="1" customWidth="1"/>
    <col min="12055" max="12056" width="7.7109375" style="22" bestFit="1" customWidth="1"/>
    <col min="12057" max="12058" width="11.42578125" style="22"/>
    <col min="12059" max="12059" width="16.5703125" style="22" bestFit="1" customWidth="1"/>
    <col min="12060" max="12277" width="11.42578125" style="22"/>
    <col min="12278" max="12278" width="3.42578125" style="22" customWidth="1"/>
    <col min="12279" max="12279" width="39.5703125" style="22" bestFit="1" customWidth="1"/>
    <col min="12280" max="12289" width="0" style="22" hidden="1" customWidth="1"/>
    <col min="12290" max="12291" width="5.7109375" style="22" bestFit="1" customWidth="1"/>
    <col min="12292" max="12295" width="6.85546875" style="22" bestFit="1" customWidth="1"/>
    <col min="12296" max="12304" width="7.7109375" style="22" bestFit="1" customWidth="1"/>
    <col min="12305" max="12308" width="5.7109375" style="22" bestFit="1" customWidth="1"/>
    <col min="12309" max="12309" width="6.5703125" style="22" customWidth="1"/>
    <col min="12310" max="12310" width="6.5703125" style="22" bestFit="1" customWidth="1"/>
    <col min="12311" max="12312" width="7.7109375" style="22" bestFit="1" customWidth="1"/>
    <col min="12313" max="12314" width="11.42578125" style="22"/>
    <col min="12315" max="12315" width="16.5703125" style="22" bestFit="1" customWidth="1"/>
    <col min="12316" max="12533" width="11.42578125" style="22"/>
    <col min="12534" max="12534" width="3.42578125" style="22" customWidth="1"/>
    <col min="12535" max="12535" width="39.5703125" style="22" bestFit="1" customWidth="1"/>
    <col min="12536" max="12545" width="0" style="22" hidden="1" customWidth="1"/>
    <col min="12546" max="12547" width="5.7109375" style="22" bestFit="1" customWidth="1"/>
    <col min="12548" max="12551" width="6.85546875" style="22" bestFit="1" customWidth="1"/>
    <col min="12552" max="12560" width="7.7109375" style="22" bestFit="1" customWidth="1"/>
    <col min="12561" max="12564" width="5.7109375" style="22" bestFit="1" customWidth="1"/>
    <col min="12565" max="12565" width="6.5703125" style="22" customWidth="1"/>
    <col min="12566" max="12566" width="6.5703125" style="22" bestFit="1" customWidth="1"/>
    <col min="12567" max="12568" width="7.7109375" style="22" bestFit="1" customWidth="1"/>
    <col min="12569" max="12570" width="11.42578125" style="22"/>
    <col min="12571" max="12571" width="16.5703125" style="22" bestFit="1" customWidth="1"/>
    <col min="12572" max="12789" width="11.42578125" style="22"/>
    <col min="12790" max="12790" width="3.42578125" style="22" customWidth="1"/>
    <col min="12791" max="12791" width="39.5703125" style="22" bestFit="1" customWidth="1"/>
    <col min="12792" max="12801" width="0" style="22" hidden="1" customWidth="1"/>
    <col min="12802" max="12803" width="5.7109375" style="22" bestFit="1" customWidth="1"/>
    <col min="12804" max="12807" width="6.85546875" style="22" bestFit="1" customWidth="1"/>
    <col min="12808" max="12816" width="7.7109375" style="22" bestFit="1" customWidth="1"/>
    <col min="12817" max="12820" width="5.7109375" style="22" bestFit="1" customWidth="1"/>
    <col min="12821" max="12821" width="6.5703125" style="22" customWidth="1"/>
    <col min="12822" max="12822" width="6.5703125" style="22" bestFit="1" customWidth="1"/>
    <col min="12823" max="12824" width="7.7109375" style="22" bestFit="1" customWidth="1"/>
    <col min="12825" max="12826" width="11.42578125" style="22"/>
    <col min="12827" max="12827" width="16.5703125" style="22" bestFit="1" customWidth="1"/>
    <col min="12828" max="13045" width="11.42578125" style="22"/>
    <col min="13046" max="13046" width="3.42578125" style="22" customWidth="1"/>
    <col min="13047" max="13047" width="39.5703125" style="22" bestFit="1" customWidth="1"/>
    <col min="13048" max="13057" width="0" style="22" hidden="1" customWidth="1"/>
    <col min="13058" max="13059" width="5.7109375" style="22" bestFit="1" customWidth="1"/>
    <col min="13060" max="13063" width="6.85546875" style="22" bestFit="1" customWidth="1"/>
    <col min="13064" max="13072" width="7.7109375" style="22" bestFit="1" customWidth="1"/>
    <col min="13073" max="13076" width="5.7109375" style="22" bestFit="1" customWidth="1"/>
    <col min="13077" max="13077" width="6.5703125" style="22" customWidth="1"/>
    <col min="13078" max="13078" width="6.5703125" style="22" bestFit="1" customWidth="1"/>
    <col min="13079" max="13080" width="7.7109375" style="22" bestFit="1" customWidth="1"/>
    <col min="13081" max="13082" width="11.42578125" style="22"/>
    <col min="13083" max="13083" width="16.5703125" style="22" bestFit="1" customWidth="1"/>
    <col min="13084" max="13301" width="11.42578125" style="22"/>
    <col min="13302" max="13302" width="3.42578125" style="22" customWidth="1"/>
    <col min="13303" max="13303" width="39.5703125" style="22" bestFit="1" customWidth="1"/>
    <col min="13304" max="13313" width="0" style="22" hidden="1" customWidth="1"/>
    <col min="13314" max="13315" width="5.7109375" style="22" bestFit="1" customWidth="1"/>
    <col min="13316" max="13319" width="6.85546875" style="22" bestFit="1" customWidth="1"/>
    <col min="13320" max="13328" width="7.7109375" style="22" bestFit="1" customWidth="1"/>
    <col min="13329" max="13332" width="5.7109375" style="22" bestFit="1" customWidth="1"/>
    <col min="13333" max="13333" width="6.5703125" style="22" customWidth="1"/>
    <col min="13334" max="13334" width="6.5703125" style="22" bestFit="1" customWidth="1"/>
    <col min="13335" max="13336" width="7.7109375" style="22" bestFit="1" customWidth="1"/>
    <col min="13337" max="13338" width="11.42578125" style="22"/>
    <col min="13339" max="13339" width="16.5703125" style="22" bestFit="1" customWidth="1"/>
    <col min="13340" max="13557" width="11.42578125" style="22"/>
    <col min="13558" max="13558" width="3.42578125" style="22" customWidth="1"/>
    <col min="13559" max="13559" width="39.5703125" style="22" bestFit="1" customWidth="1"/>
    <col min="13560" max="13569" width="0" style="22" hidden="1" customWidth="1"/>
    <col min="13570" max="13571" width="5.7109375" style="22" bestFit="1" customWidth="1"/>
    <col min="13572" max="13575" width="6.85546875" style="22" bestFit="1" customWidth="1"/>
    <col min="13576" max="13584" width="7.7109375" style="22" bestFit="1" customWidth="1"/>
    <col min="13585" max="13588" width="5.7109375" style="22" bestFit="1" customWidth="1"/>
    <col min="13589" max="13589" width="6.5703125" style="22" customWidth="1"/>
    <col min="13590" max="13590" width="6.5703125" style="22" bestFit="1" customWidth="1"/>
    <col min="13591" max="13592" width="7.7109375" style="22" bestFit="1" customWidth="1"/>
    <col min="13593" max="13594" width="11.42578125" style="22"/>
    <col min="13595" max="13595" width="16.5703125" style="22" bestFit="1" customWidth="1"/>
    <col min="13596" max="13813" width="11.42578125" style="22"/>
    <col min="13814" max="13814" width="3.42578125" style="22" customWidth="1"/>
    <col min="13815" max="13815" width="39.5703125" style="22" bestFit="1" customWidth="1"/>
    <col min="13816" max="13825" width="0" style="22" hidden="1" customWidth="1"/>
    <col min="13826" max="13827" width="5.7109375" style="22" bestFit="1" customWidth="1"/>
    <col min="13828" max="13831" width="6.85546875" style="22" bestFit="1" customWidth="1"/>
    <col min="13832" max="13840" width="7.7109375" style="22" bestFit="1" customWidth="1"/>
    <col min="13841" max="13844" width="5.7109375" style="22" bestFit="1" customWidth="1"/>
    <col min="13845" max="13845" width="6.5703125" style="22" customWidth="1"/>
    <col min="13846" max="13846" width="6.5703125" style="22" bestFit="1" customWidth="1"/>
    <col min="13847" max="13848" width="7.7109375" style="22" bestFit="1" customWidth="1"/>
    <col min="13849" max="13850" width="11.42578125" style="22"/>
    <col min="13851" max="13851" width="16.5703125" style="22" bestFit="1" customWidth="1"/>
    <col min="13852" max="14069" width="11.42578125" style="22"/>
    <col min="14070" max="14070" width="3.42578125" style="22" customWidth="1"/>
    <col min="14071" max="14071" width="39.5703125" style="22" bestFit="1" customWidth="1"/>
    <col min="14072" max="14081" width="0" style="22" hidden="1" customWidth="1"/>
    <col min="14082" max="14083" width="5.7109375" style="22" bestFit="1" customWidth="1"/>
    <col min="14084" max="14087" width="6.85546875" style="22" bestFit="1" customWidth="1"/>
    <col min="14088" max="14096" width="7.7109375" style="22" bestFit="1" customWidth="1"/>
    <col min="14097" max="14100" width="5.7109375" style="22" bestFit="1" customWidth="1"/>
    <col min="14101" max="14101" width="6.5703125" style="22" customWidth="1"/>
    <col min="14102" max="14102" width="6.5703125" style="22" bestFit="1" customWidth="1"/>
    <col min="14103" max="14104" width="7.7109375" style="22" bestFit="1" customWidth="1"/>
    <col min="14105" max="14106" width="11.42578125" style="22"/>
    <col min="14107" max="14107" width="16.5703125" style="22" bestFit="1" customWidth="1"/>
    <col min="14108" max="14325" width="11.42578125" style="22"/>
    <col min="14326" max="14326" width="3.42578125" style="22" customWidth="1"/>
    <col min="14327" max="14327" width="39.5703125" style="22" bestFit="1" customWidth="1"/>
    <col min="14328" max="14337" width="0" style="22" hidden="1" customWidth="1"/>
    <col min="14338" max="14339" width="5.7109375" style="22" bestFit="1" customWidth="1"/>
    <col min="14340" max="14343" width="6.85546875" style="22" bestFit="1" customWidth="1"/>
    <col min="14344" max="14352" width="7.7109375" style="22" bestFit="1" customWidth="1"/>
    <col min="14353" max="14356" width="5.7109375" style="22" bestFit="1" customWidth="1"/>
    <col min="14357" max="14357" width="6.5703125" style="22" customWidth="1"/>
    <col min="14358" max="14358" width="6.5703125" style="22" bestFit="1" customWidth="1"/>
    <col min="14359" max="14360" width="7.7109375" style="22" bestFit="1" customWidth="1"/>
    <col min="14361" max="14362" width="11.42578125" style="22"/>
    <col min="14363" max="14363" width="16.5703125" style="22" bestFit="1" customWidth="1"/>
    <col min="14364" max="14581" width="11.42578125" style="22"/>
    <col min="14582" max="14582" width="3.42578125" style="22" customWidth="1"/>
    <col min="14583" max="14583" width="39.5703125" style="22" bestFit="1" customWidth="1"/>
    <col min="14584" max="14593" width="0" style="22" hidden="1" customWidth="1"/>
    <col min="14594" max="14595" width="5.7109375" style="22" bestFit="1" customWidth="1"/>
    <col min="14596" max="14599" width="6.85546875" style="22" bestFit="1" customWidth="1"/>
    <col min="14600" max="14608" width="7.7109375" style="22" bestFit="1" customWidth="1"/>
    <col min="14609" max="14612" width="5.7109375" style="22" bestFit="1" customWidth="1"/>
    <col min="14613" max="14613" width="6.5703125" style="22" customWidth="1"/>
    <col min="14614" max="14614" width="6.5703125" style="22" bestFit="1" customWidth="1"/>
    <col min="14615" max="14616" width="7.7109375" style="22" bestFit="1" customWidth="1"/>
    <col min="14617" max="14618" width="11.42578125" style="22"/>
    <col min="14619" max="14619" width="16.5703125" style="22" bestFit="1" customWidth="1"/>
    <col min="14620" max="14837" width="11.42578125" style="22"/>
    <col min="14838" max="14838" width="3.42578125" style="22" customWidth="1"/>
    <col min="14839" max="14839" width="39.5703125" style="22" bestFit="1" customWidth="1"/>
    <col min="14840" max="14849" width="0" style="22" hidden="1" customWidth="1"/>
    <col min="14850" max="14851" width="5.7109375" style="22" bestFit="1" customWidth="1"/>
    <col min="14852" max="14855" width="6.85546875" style="22" bestFit="1" customWidth="1"/>
    <col min="14856" max="14864" width="7.7109375" style="22" bestFit="1" customWidth="1"/>
    <col min="14865" max="14868" width="5.7109375" style="22" bestFit="1" customWidth="1"/>
    <col min="14869" max="14869" width="6.5703125" style="22" customWidth="1"/>
    <col min="14870" max="14870" width="6.5703125" style="22" bestFit="1" customWidth="1"/>
    <col min="14871" max="14872" width="7.7109375" style="22" bestFit="1" customWidth="1"/>
    <col min="14873" max="14874" width="11.42578125" style="22"/>
    <col min="14875" max="14875" width="16.5703125" style="22" bestFit="1" customWidth="1"/>
    <col min="14876" max="15093" width="11.42578125" style="22"/>
    <col min="15094" max="15094" width="3.42578125" style="22" customWidth="1"/>
    <col min="15095" max="15095" width="39.5703125" style="22" bestFit="1" customWidth="1"/>
    <col min="15096" max="15105" width="0" style="22" hidden="1" customWidth="1"/>
    <col min="15106" max="15107" width="5.7109375" style="22" bestFit="1" customWidth="1"/>
    <col min="15108" max="15111" width="6.85546875" style="22" bestFit="1" customWidth="1"/>
    <col min="15112" max="15120" width="7.7109375" style="22" bestFit="1" customWidth="1"/>
    <col min="15121" max="15124" width="5.7109375" style="22" bestFit="1" customWidth="1"/>
    <col min="15125" max="15125" width="6.5703125" style="22" customWidth="1"/>
    <col min="15126" max="15126" width="6.5703125" style="22" bestFit="1" customWidth="1"/>
    <col min="15127" max="15128" width="7.7109375" style="22" bestFit="1" customWidth="1"/>
    <col min="15129" max="15130" width="11.42578125" style="22"/>
    <col min="15131" max="15131" width="16.5703125" style="22" bestFit="1" customWidth="1"/>
    <col min="15132" max="15349" width="11.42578125" style="22"/>
    <col min="15350" max="15350" width="3.42578125" style="22" customWidth="1"/>
    <col min="15351" max="15351" width="39.5703125" style="22" bestFit="1" customWidth="1"/>
    <col min="15352" max="15361" width="0" style="22" hidden="1" customWidth="1"/>
    <col min="15362" max="15363" width="5.7109375" style="22" bestFit="1" customWidth="1"/>
    <col min="15364" max="15367" width="6.85546875" style="22" bestFit="1" customWidth="1"/>
    <col min="15368" max="15376" width="7.7109375" style="22" bestFit="1" customWidth="1"/>
    <col min="15377" max="15380" width="5.7109375" style="22" bestFit="1" customWidth="1"/>
    <col min="15381" max="15381" width="6.5703125" style="22" customWidth="1"/>
    <col min="15382" max="15382" width="6.5703125" style="22" bestFit="1" customWidth="1"/>
    <col min="15383" max="15384" width="7.7109375" style="22" bestFit="1" customWidth="1"/>
    <col min="15385" max="15386" width="11.42578125" style="22"/>
    <col min="15387" max="15387" width="16.5703125" style="22" bestFit="1" customWidth="1"/>
    <col min="15388" max="15605" width="11.42578125" style="22"/>
    <col min="15606" max="15606" width="3.42578125" style="22" customWidth="1"/>
    <col min="15607" max="15607" width="39.5703125" style="22" bestFit="1" customWidth="1"/>
    <col min="15608" max="15617" width="0" style="22" hidden="1" customWidth="1"/>
    <col min="15618" max="15619" width="5.7109375" style="22" bestFit="1" customWidth="1"/>
    <col min="15620" max="15623" width="6.85546875" style="22" bestFit="1" customWidth="1"/>
    <col min="15624" max="15632" width="7.7109375" style="22" bestFit="1" customWidth="1"/>
    <col min="15633" max="15636" width="5.7109375" style="22" bestFit="1" customWidth="1"/>
    <col min="15637" max="15637" width="6.5703125" style="22" customWidth="1"/>
    <col min="15638" max="15638" width="6.5703125" style="22" bestFit="1" customWidth="1"/>
    <col min="15639" max="15640" width="7.7109375" style="22" bestFit="1" customWidth="1"/>
    <col min="15641" max="15642" width="11.42578125" style="22"/>
    <col min="15643" max="15643" width="16.5703125" style="22" bestFit="1" customWidth="1"/>
    <col min="15644" max="15861" width="11.42578125" style="22"/>
    <col min="15862" max="15862" width="3.42578125" style="22" customWidth="1"/>
    <col min="15863" max="15863" width="39.5703125" style="22" bestFit="1" customWidth="1"/>
    <col min="15864" max="15873" width="0" style="22" hidden="1" customWidth="1"/>
    <col min="15874" max="15875" width="5.7109375" style="22" bestFit="1" customWidth="1"/>
    <col min="15876" max="15879" width="6.85546875" style="22" bestFit="1" customWidth="1"/>
    <col min="15880" max="15888" width="7.7109375" style="22" bestFit="1" customWidth="1"/>
    <col min="15889" max="15892" width="5.7109375" style="22" bestFit="1" customWidth="1"/>
    <col min="15893" max="15893" width="6.5703125" style="22" customWidth="1"/>
    <col min="15894" max="15894" width="6.5703125" style="22" bestFit="1" customWidth="1"/>
    <col min="15895" max="15896" width="7.7109375" style="22" bestFit="1" customWidth="1"/>
    <col min="15897" max="15898" width="11.42578125" style="22"/>
    <col min="15899" max="15899" width="16.5703125" style="22" bestFit="1" customWidth="1"/>
    <col min="15900" max="16117" width="11.42578125" style="22"/>
    <col min="16118" max="16118" width="3.42578125" style="22" customWidth="1"/>
    <col min="16119" max="16119" width="39.5703125" style="22" bestFit="1" customWidth="1"/>
    <col min="16120" max="16129" width="0" style="22" hidden="1" customWidth="1"/>
    <col min="16130" max="16131" width="5.7109375" style="22" bestFit="1" customWidth="1"/>
    <col min="16132" max="16135" width="6.85546875" style="22" bestFit="1" customWidth="1"/>
    <col min="16136" max="16144" width="7.7109375" style="22" bestFit="1" customWidth="1"/>
    <col min="16145" max="16148" width="5.7109375" style="22" bestFit="1" customWidth="1"/>
    <col min="16149" max="16149" width="6.5703125" style="22" customWidth="1"/>
    <col min="16150" max="16150" width="6.5703125" style="22" bestFit="1" customWidth="1"/>
    <col min="16151" max="16152" width="7.7109375" style="22" bestFit="1" customWidth="1"/>
    <col min="16153" max="16154" width="11.42578125" style="22"/>
    <col min="16155" max="16155" width="16.5703125" style="22" bestFit="1" customWidth="1"/>
    <col min="16156" max="16373" width="11.42578125" style="22"/>
    <col min="16374" max="16383" width="11.42578125" style="22" customWidth="1"/>
    <col min="16384" max="16384" width="11.42578125" style="22"/>
  </cols>
  <sheetData>
    <row r="1" spans="2:27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2:27">
      <c r="B2" s="91" t="s">
        <v>113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2:27">
      <c r="B3" s="93" t="s">
        <v>21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2:27">
      <c r="B4" s="81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27" s="36" customFormat="1" ht="18" customHeight="1" thickBot="1">
      <c r="B5" s="43" t="s">
        <v>0</v>
      </c>
      <c r="C5" s="48">
        <v>2000</v>
      </c>
      <c r="D5" s="38">
        <v>2001</v>
      </c>
      <c r="E5" s="38">
        <v>2002</v>
      </c>
      <c r="F5" s="38">
        <v>2003</v>
      </c>
      <c r="G5" s="38">
        <v>2004</v>
      </c>
      <c r="H5" s="38">
        <v>2005</v>
      </c>
      <c r="I5" s="38">
        <v>2006</v>
      </c>
      <c r="J5" s="38">
        <v>2007</v>
      </c>
      <c r="K5" s="38">
        <v>2008</v>
      </c>
      <c r="L5" s="38">
        <v>2009</v>
      </c>
      <c r="M5" s="38">
        <v>2010</v>
      </c>
      <c r="N5" s="38">
        <v>2011</v>
      </c>
      <c r="O5" s="38">
        <v>2012</v>
      </c>
      <c r="P5" s="38">
        <v>2013</v>
      </c>
      <c r="Q5" s="38">
        <v>2014</v>
      </c>
      <c r="R5" s="38">
        <v>2015</v>
      </c>
      <c r="S5" s="38">
        <v>2016</v>
      </c>
      <c r="T5" s="38">
        <v>2017</v>
      </c>
      <c r="U5" s="38">
        <v>2018</v>
      </c>
      <c r="V5" s="38">
        <v>2019</v>
      </c>
      <c r="W5" s="38">
        <v>2020</v>
      </c>
      <c r="X5" s="38">
        <v>2021</v>
      </c>
      <c r="Y5" s="38">
        <v>2022</v>
      </c>
      <c r="Z5" s="38">
        <v>2023</v>
      </c>
      <c r="AA5" s="38" t="s">
        <v>144</v>
      </c>
    </row>
    <row r="6" spans="2:27">
      <c r="B6" s="65" t="s">
        <v>111</v>
      </c>
      <c r="C6" s="45">
        <v>4771.80507416</v>
      </c>
      <c r="D6" s="45">
        <v>8695.4043962670003</v>
      </c>
      <c r="E6" s="45">
        <v>8976.2788237090008</v>
      </c>
      <c r="F6" s="45">
        <v>11347.38227143969</v>
      </c>
      <c r="G6" s="45">
        <v>9132.5606199110007</v>
      </c>
      <c r="H6" s="45">
        <v>6240.9999999998045</v>
      </c>
      <c r="I6" s="45">
        <v>9924.7221644746987</v>
      </c>
      <c r="J6" s="45">
        <v>9438.1473999999998</v>
      </c>
      <c r="K6" s="45">
        <v>5927.594782608704</v>
      </c>
      <c r="L6" s="45">
        <v>8736.4007869614961</v>
      </c>
      <c r="M6" s="45">
        <v>8876.31</v>
      </c>
      <c r="N6" s="45">
        <v>7796.732180502293</v>
      </c>
      <c r="O6" s="45">
        <v>6604.1365310131287</v>
      </c>
      <c r="P6" s="45">
        <v>4810</v>
      </c>
      <c r="Q6" s="45">
        <v>10553.367447074997</v>
      </c>
      <c r="R6" s="45">
        <v>9892.8097923330006</v>
      </c>
      <c r="S6" s="45">
        <v>14228.538311134</v>
      </c>
      <c r="T6" s="45">
        <v>18215.115032252463</v>
      </c>
      <c r="U6" s="45">
        <v>11720</v>
      </c>
      <c r="V6" s="45">
        <v>13679.121147904607</v>
      </c>
      <c r="W6" s="45">
        <v>39943.532733823835</v>
      </c>
      <c r="X6" s="45">
        <v>36302</v>
      </c>
      <c r="Y6" s="45">
        <v>39312</v>
      </c>
      <c r="Z6" s="45">
        <v>27471</v>
      </c>
      <c r="AA6" s="45">
        <v>27430.657899999998</v>
      </c>
    </row>
    <row r="7" spans="2:27">
      <c r="B7" s="65" t="s">
        <v>110</v>
      </c>
      <c r="C7" s="45">
        <v>13208.333648996</v>
      </c>
      <c r="D7" s="45">
        <v>15854.387869341001</v>
      </c>
      <c r="E7" s="45">
        <v>15880.928914912</v>
      </c>
      <c r="F7" s="45">
        <v>12983.130414228999</v>
      </c>
      <c r="G7" s="45">
        <v>17087.6399746717</v>
      </c>
      <c r="H7" s="45">
        <v>26818.614611411751</v>
      </c>
      <c r="I7" s="45">
        <v>28790.071103943501</v>
      </c>
      <c r="J7" s="45">
        <v>24723.285301547141</v>
      </c>
      <c r="K7" s="45">
        <v>26729</v>
      </c>
      <c r="L7" s="45">
        <v>25500.38415002271</v>
      </c>
      <c r="M7" s="45">
        <v>28133.515450583411</v>
      </c>
      <c r="N7" s="45">
        <v>28000</v>
      </c>
      <c r="O7" s="45">
        <v>27500</v>
      </c>
      <c r="P7" s="45">
        <v>30351.270762876738</v>
      </c>
      <c r="Q7" s="45">
        <v>33200</v>
      </c>
      <c r="R7" s="45">
        <v>34477</v>
      </c>
      <c r="S7" s="45">
        <v>39042</v>
      </c>
      <c r="T7" s="45">
        <v>41442</v>
      </c>
      <c r="U7" s="45">
        <v>39000</v>
      </c>
      <c r="V7" s="45">
        <v>46700</v>
      </c>
      <c r="W7" s="45">
        <v>46750</v>
      </c>
      <c r="X7" s="45">
        <v>55332</v>
      </c>
      <c r="Y7" s="45">
        <v>62882.817693268611</v>
      </c>
      <c r="Z7" s="45">
        <v>46887.599994443</v>
      </c>
      <c r="AA7" s="45">
        <v>46250</v>
      </c>
    </row>
    <row r="8" spans="2:27">
      <c r="B8" s="65" t="s">
        <v>109</v>
      </c>
      <c r="C8" s="45">
        <v>165.31899999999999</v>
      </c>
      <c r="D8" s="45">
        <v>22.988</v>
      </c>
      <c r="E8" s="45">
        <v>80.417444313000004</v>
      </c>
      <c r="F8" s="45">
        <v>121.15803017499999</v>
      </c>
      <c r="G8" s="45">
        <v>139.34633125799999</v>
      </c>
      <c r="H8" s="45">
        <v>110.205</v>
      </c>
      <c r="I8" s="45">
        <v>122.11478321046</v>
      </c>
      <c r="J8" s="45">
        <v>36.905999999999999</v>
      </c>
      <c r="K8" s="45">
        <v>34.602607043493201</v>
      </c>
      <c r="L8" s="45">
        <v>34.703252496452201</v>
      </c>
      <c r="M8" s="45">
        <v>24.467749999999999</v>
      </c>
      <c r="N8" s="45">
        <v>105.19587448098</v>
      </c>
      <c r="O8" s="45">
        <v>197.84913800000001</v>
      </c>
      <c r="P8" s="45">
        <v>172.71418703046518</v>
      </c>
      <c r="Q8" s="45">
        <v>238.669900896</v>
      </c>
      <c r="R8" s="45">
        <v>190.225357682132</v>
      </c>
      <c r="S8" s="45">
        <v>202.189791834</v>
      </c>
      <c r="T8" s="45">
        <v>201.11782054208999</v>
      </c>
      <c r="U8" s="45">
        <v>201.11782054173</v>
      </c>
      <c r="V8" s="45">
        <v>234.72696349899999</v>
      </c>
      <c r="W8" s="45">
        <v>268.22243333099999</v>
      </c>
      <c r="X8" s="45">
        <v>186.50037815499999</v>
      </c>
      <c r="Y8" s="45">
        <v>231.37864678505085</v>
      </c>
      <c r="Z8" s="45">
        <v>254.38703915799999</v>
      </c>
      <c r="AA8" s="45">
        <v>174.52799999999999</v>
      </c>
    </row>
    <row r="9" spans="2:27">
      <c r="B9" s="65" t="s">
        <v>108</v>
      </c>
      <c r="C9" s="45">
        <v>494.49700000000001</v>
      </c>
      <c r="D9" s="45">
        <v>679.14300000000003</v>
      </c>
      <c r="E9" s="45">
        <v>843.99480000000017</v>
      </c>
      <c r="F9" s="45">
        <v>689.32899999999995</v>
      </c>
      <c r="G9" s="45">
        <v>691.41720175041405</v>
      </c>
      <c r="H9" s="45">
        <v>628.54700000015305</v>
      </c>
      <c r="I9" s="45">
        <v>558.70428122195403</v>
      </c>
      <c r="J9" s="45">
        <v>562</v>
      </c>
      <c r="K9" s="45">
        <v>711.9</v>
      </c>
      <c r="L9" s="45">
        <v>673.45275228483706</v>
      </c>
      <c r="M9" s="45">
        <v>818.51260921762002</v>
      </c>
      <c r="N9" s="45">
        <v>579.33105628331998</v>
      </c>
      <c r="O9" s="45">
        <v>562.78200000000004</v>
      </c>
      <c r="P9" s="45">
        <v>655.65848071873404</v>
      </c>
      <c r="Q9" s="45">
        <v>897.01547616899995</v>
      </c>
      <c r="R9" s="45">
        <v>918.66101878556788</v>
      </c>
      <c r="S9" s="45">
        <v>504.63408000000004</v>
      </c>
      <c r="T9" s="45">
        <v>1718</v>
      </c>
      <c r="U9" s="45">
        <v>1930.9020793029999</v>
      </c>
      <c r="V9" s="45">
        <v>2763.9363122270001</v>
      </c>
      <c r="W9" s="45">
        <v>2031.777566669</v>
      </c>
      <c r="X9" s="45">
        <v>423.45962238599998</v>
      </c>
      <c r="Y9" s="45">
        <v>568.62135321494918</v>
      </c>
      <c r="Z9" s="45">
        <v>1245.6129608419999</v>
      </c>
      <c r="AA9" s="45">
        <v>1325.472</v>
      </c>
    </row>
    <row r="10" spans="2:27">
      <c r="B10" s="65" t="s">
        <v>107</v>
      </c>
      <c r="C10" s="45">
        <v>1504.7616161139999</v>
      </c>
      <c r="D10" s="45">
        <v>1895.8600000000004</v>
      </c>
      <c r="E10" s="45">
        <v>2722.2423814722579</v>
      </c>
      <c r="F10" s="45">
        <v>1990.3720000000001</v>
      </c>
      <c r="G10" s="45">
        <v>2856.09339</v>
      </c>
      <c r="H10" s="45">
        <v>2263.9209999999998</v>
      </c>
      <c r="I10" s="45">
        <v>2684.5989889915199</v>
      </c>
      <c r="J10" s="45">
        <v>7387.4170000000004</v>
      </c>
      <c r="K10" s="45">
        <v>6472.6610000000001</v>
      </c>
      <c r="L10" s="45">
        <v>9580.2548324783202</v>
      </c>
      <c r="M10" s="45">
        <v>5009.6201824384998</v>
      </c>
      <c r="N10" s="45">
        <v>6939.05030387854</v>
      </c>
      <c r="O10" s="45">
        <v>6794.1760000000004</v>
      </c>
      <c r="P10" s="45">
        <v>12819.2692205369</v>
      </c>
      <c r="Q10" s="45">
        <v>13591.131876227</v>
      </c>
      <c r="R10" s="45">
        <v>9551.6506484864894</v>
      </c>
      <c r="S10" s="45">
        <v>3638.6988409119999</v>
      </c>
      <c r="T10" s="45">
        <v>2053.72000000041</v>
      </c>
      <c r="U10" s="45">
        <v>2988.6400628983101</v>
      </c>
      <c r="V10" s="45">
        <v>8700.3073966610009</v>
      </c>
      <c r="W10" s="45">
        <v>11441.020279296999</v>
      </c>
      <c r="X10" s="45">
        <v>8601.0477645304618</v>
      </c>
      <c r="Y10" s="45">
        <v>9962.5282336933396</v>
      </c>
      <c r="Z10" s="45">
        <v>28350.342305899001</v>
      </c>
      <c r="AA10" s="45">
        <v>29489.416245369001</v>
      </c>
    </row>
    <row r="11" spans="2:27">
      <c r="B11" s="65" t="s">
        <v>106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>
        <v>1940.8642399580001</v>
      </c>
      <c r="X11" s="45">
        <v>13324.193770072938</v>
      </c>
      <c r="Y11" s="45">
        <v>772</v>
      </c>
      <c r="Z11" s="45">
        <v>648.39710292899997</v>
      </c>
      <c r="AA11" s="45">
        <v>5892.3230000000003</v>
      </c>
    </row>
    <row r="12" spans="2:27">
      <c r="B12" s="70" t="s">
        <v>105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>
        <v>1400</v>
      </c>
      <c r="N12" s="45">
        <v>2764.1880830747</v>
      </c>
      <c r="O12" s="45">
        <v>5114</v>
      </c>
      <c r="P12" s="45">
        <v>1570.0000957980001</v>
      </c>
      <c r="Q12" s="45">
        <v>0</v>
      </c>
      <c r="R12" s="45">
        <v>0</v>
      </c>
      <c r="S12" s="45">
        <v>0</v>
      </c>
      <c r="T12" s="45">
        <v>648.6</v>
      </c>
      <c r="U12" s="45">
        <v>0</v>
      </c>
      <c r="V12" s="45">
        <v>2500</v>
      </c>
      <c r="W12" s="45">
        <v>350</v>
      </c>
      <c r="X12" s="45">
        <v>14000</v>
      </c>
      <c r="Y12" s="45">
        <v>7100</v>
      </c>
      <c r="Z12" s="45">
        <v>0</v>
      </c>
      <c r="AA12" s="45">
        <v>0</v>
      </c>
    </row>
    <row r="13" spans="2:27">
      <c r="B13" s="65" t="s">
        <v>104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>
        <v>520.89863455299997</v>
      </c>
      <c r="R13" s="45">
        <v>658.98868486215599</v>
      </c>
      <c r="S13" s="45">
        <v>1867.2431459960001</v>
      </c>
      <c r="T13" s="45">
        <v>531.44118816864705</v>
      </c>
      <c r="U13" s="45">
        <v>567.54674350282198</v>
      </c>
      <c r="V13" s="45">
        <v>1791.7706353440001</v>
      </c>
      <c r="W13" s="45">
        <v>511</v>
      </c>
      <c r="X13" s="45">
        <v>1442</v>
      </c>
      <c r="Y13" s="45">
        <v>600</v>
      </c>
      <c r="Z13" s="45">
        <f>774.620879633+1223.756291235</f>
        <v>1998.3771708679999</v>
      </c>
      <c r="AA13" s="45">
        <v>2000</v>
      </c>
    </row>
    <row r="14" spans="2:27">
      <c r="B14" s="70" t="s">
        <v>103</v>
      </c>
      <c r="C14" s="45">
        <v>3406.833411955</v>
      </c>
      <c r="D14" s="45">
        <v>983.999701228258</v>
      </c>
      <c r="E14" s="45">
        <v>790.93558100700102</v>
      </c>
      <c r="F14" s="45">
        <v>4490.0227724464175</v>
      </c>
      <c r="G14" s="45">
        <v>3477.8111435754504</v>
      </c>
      <c r="H14" s="45">
        <v>5306.4241868156696</v>
      </c>
      <c r="I14" s="45">
        <v>5499.0292697394816</v>
      </c>
      <c r="J14" s="45">
        <v>7790.856334958431</v>
      </c>
      <c r="K14" s="45">
        <v>5506.3520863438198</v>
      </c>
      <c r="L14" s="45">
        <v>3954.1452431641906</v>
      </c>
      <c r="M14" s="45">
        <v>11650.913214542059</v>
      </c>
      <c r="N14" s="45">
        <v>8390.8604238241805</v>
      </c>
      <c r="O14" s="45">
        <v>6477.2625514787705</v>
      </c>
      <c r="P14" s="45">
        <v>10351.076722742921</v>
      </c>
      <c r="Q14" s="45">
        <v>726.22538129999998</v>
      </c>
      <c r="R14" s="45">
        <v>8122.6647266745822</v>
      </c>
      <c r="S14" s="45">
        <f>2571.806405996-1867.243145996</f>
        <v>704.56326000000013</v>
      </c>
      <c r="T14" s="45">
        <f>9468.9733537615-531.441188168647</f>
        <v>8937.5321655928528</v>
      </c>
      <c r="U14" s="45">
        <f>68313.305632417-U6-U7-U8-U9-U10-U12-U13</f>
        <v>11905.09892617114</v>
      </c>
      <c r="V14" s="45">
        <f>78595.391137528-V6-V7-V8-V9-V10-V12-V13</f>
        <v>2225.5286818923951</v>
      </c>
      <c r="W14" s="45">
        <f>104158.245862679-W6-W7-W8-W9-W10-W11-W12-W13</f>
        <v>921.82860960016865</v>
      </c>
      <c r="X14" s="45">
        <f>134191.555737119-X6-X7-X8-X9-X10-X11-X12-X13</f>
        <v>4580.3542019745946</v>
      </c>
      <c r="Y14" s="45">
        <v>25405.336023328964</v>
      </c>
      <c r="Z14" s="45">
        <f>1521.842934281+98.574683225</f>
        <v>1620.4176175059999</v>
      </c>
      <c r="AA14" s="45">
        <f>28249.460390334+7.821422254</f>
        <v>28257.281812588</v>
      </c>
    </row>
    <row r="15" spans="2:27">
      <c r="B15" s="66" t="s">
        <v>112</v>
      </c>
      <c r="C15" s="62">
        <f>SUM(C6:C14)</f>
        <v>23551.549751225</v>
      </c>
      <c r="D15" s="62">
        <f t="shared" ref="D15:Z15" si="0">SUM(D6:D14)</f>
        <v>28131.782966836261</v>
      </c>
      <c r="E15" s="62">
        <f t="shared" si="0"/>
        <v>29294.797945413258</v>
      </c>
      <c r="F15" s="62">
        <f t="shared" si="0"/>
        <v>31621.394488290109</v>
      </c>
      <c r="G15" s="62">
        <f t="shared" si="0"/>
        <v>33384.868661166562</v>
      </c>
      <c r="H15" s="62">
        <f t="shared" si="0"/>
        <v>41368.711798227378</v>
      </c>
      <c r="I15" s="62">
        <f t="shared" si="0"/>
        <v>47579.24059158162</v>
      </c>
      <c r="J15" s="62">
        <f t="shared" si="0"/>
        <v>49938.612036505576</v>
      </c>
      <c r="K15" s="62">
        <f t="shared" si="0"/>
        <v>45382.110475996014</v>
      </c>
      <c r="L15" s="62">
        <f t="shared" si="0"/>
        <v>48479.341017408005</v>
      </c>
      <c r="M15" s="62">
        <f t="shared" si="0"/>
        <v>55913.339206781595</v>
      </c>
      <c r="N15" s="62">
        <f t="shared" si="0"/>
        <v>54575.357922044022</v>
      </c>
      <c r="O15" s="62">
        <f t="shared" si="0"/>
        <v>53250.206220491898</v>
      </c>
      <c r="P15" s="62">
        <f t="shared" si="0"/>
        <v>60729.989469703753</v>
      </c>
      <c r="Q15" s="62">
        <f t="shared" si="0"/>
        <v>59727.308716219995</v>
      </c>
      <c r="R15" s="62">
        <f t="shared" si="0"/>
        <v>63812.000228823919</v>
      </c>
      <c r="S15" s="62">
        <f t="shared" si="0"/>
        <v>60187.867429876002</v>
      </c>
      <c r="T15" s="62">
        <f t="shared" si="0"/>
        <v>73747.52620655646</v>
      </c>
      <c r="U15" s="62">
        <f t="shared" si="0"/>
        <v>68313.305632417003</v>
      </c>
      <c r="V15" s="62">
        <f t="shared" si="0"/>
        <v>78595.391137528</v>
      </c>
      <c r="W15" s="62">
        <f t="shared" si="0"/>
        <v>104158.245862679</v>
      </c>
      <c r="X15" s="62">
        <f t="shared" si="0"/>
        <v>134191.55573711899</v>
      </c>
      <c r="Y15" s="62">
        <f t="shared" si="0"/>
        <v>146834.68195029092</v>
      </c>
      <c r="Z15" s="62">
        <f t="shared" si="0"/>
        <v>108476.134191645</v>
      </c>
      <c r="AA15" s="62">
        <f t="shared" ref="AA15" si="1">SUM(AA6:AA14)</f>
        <v>140819.67895795702</v>
      </c>
    </row>
    <row r="16" spans="2:27">
      <c r="B16" s="21" t="str">
        <f>+'Ingresos del PGN (Aforo)'!B20</f>
        <v>*Información a enero de 2024</v>
      </c>
    </row>
    <row r="17" spans="1:27">
      <c r="B17" s="21" t="s">
        <v>32</v>
      </c>
    </row>
    <row r="18" spans="1:27">
      <c r="A18" s="2"/>
      <c r="B18" s="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Y18" s="24"/>
      <c r="Z18" s="24"/>
      <c r="AA18" s="24">
        <f>+'Ingresos del PGN'!G10-'Recursos Capital (Aforo)'!AA15</f>
        <v>0</v>
      </c>
    </row>
    <row r="19" spans="1:27">
      <c r="Y19" s="24"/>
    </row>
    <row r="20" spans="1:27">
      <c r="Z20" s="24"/>
    </row>
  </sheetData>
  <mergeCells count="2">
    <mergeCell ref="B2:Z2"/>
    <mergeCell ref="B3:Z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105" orientation="landscape" verticalDpi="0" r:id="rId1"/>
  <ignoredErrors>
    <ignoredError sqref="C15:Z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83"/>
  <sheetViews>
    <sheetView showGridLines="0" workbookViewId="0">
      <pane xSplit="1" ySplit="4" topLeftCell="K47" activePane="bottomRight" state="frozen"/>
      <selection activeCell="AA11" sqref="AA11"/>
      <selection pane="topRight" activeCell="AA11" sqref="AA11"/>
      <selection pane="bottomLeft" activeCell="AA11" sqref="AA11"/>
      <selection pane="bottomRight" activeCell="Z83" sqref="Z83"/>
    </sheetView>
  </sheetViews>
  <sheetFormatPr baseColWidth="10" defaultColWidth="11.42578125" defaultRowHeight="11.25"/>
  <cols>
    <col min="1" max="1" width="87.85546875" style="5" customWidth="1"/>
    <col min="2" max="2" width="9.140625" style="5" bestFit="1" customWidth="1"/>
    <col min="3" max="3" width="9.28515625" style="5" bestFit="1" customWidth="1"/>
    <col min="4" max="5" width="9.140625" style="5" bestFit="1" customWidth="1"/>
    <col min="6" max="6" width="9.28515625" style="5" bestFit="1" customWidth="1"/>
    <col min="7" max="7" width="9.140625" style="5" bestFit="1" customWidth="1"/>
    <col min="8" max="9" width="9.28515625" style="5" bestFit="1" customWidth="1"/>
    <col min="10" max="10" width="9.140625" style="5" bestFit="1" customWidth="1"/>
    <col min="11" max="14" width="9.28515625" style="5" bestFit="1" customWidth="1"/>
    <col min="15" max="25" width="10.140625" style="5" bestFit="1" customWidth="1"/>
    <col min="26" max="26" width="9.7109375" style="5" customWidth="1"/>
    <col min="27" max="16384" width="11.42578125" style="5"/>
  </cols>
  <sheetData>
    <row r="1" spans="1:29" ht="12.75">
      <c r="A1" s="91" t="s">
        <v>115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9" ht="12.75">
      <c r="A2" s="93" t="s">
        <v>21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AC2" s="5">
        <v>1000</v>
      </c>
    </row>
    <row r="3" spans="1:29">
      <c r="B3" s="20"/>
    </row>
    <row r="4" spans="1:29" ht="12" thickBot="1">
      <c r="A4" s="37" t="s">
        <v>142</v>
      </c>
      <c r="B4" s="38">
        <v>2000</v>
      </c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8">
        <v>2009</v>
      </c>
      <c r="L4" s="38">
        <v>2010</v>
      </c>
      <c r="M4" s="38">
        <v>2011</v>
      </c>
      <c r="N4" s="38">
        <v>2012</v>
      </c>
      <c r="O4" s="38">
        <v>2013</v>
      </c>
      <c r="P4" s="38">
        <v>2014</v>
      </c>
      <c r="Q4" s="38">
        <v>2015</v>
      </c>
      <c r="R4" s="38">
        <v>2016</v>
      </c>
      <c r="S4" s="38">
        <v>2017</v>
      </c>
      <c r="T4" s="38">
        <v>2018</v>
      </c>
      <c r="U4" s="38">
        <v>2019</v>
      </c>
      <c r="V4" s="38">
        <v>2020</v>
      </c>
      <c r="W4" s="38">
        <v>2021</v>
      </c>
      <c r="X4" s="38">
        <v>2022</v>
      </c>
      <c r="Y4" s="38">
        <v>2023</v>
      </c>
      <c r="Z4" s="38" t="s">
        <v>144</v>
      </c>
    </row>
    <row r="5" spans="1:29">
      <c r="A5" s="10" t="s">
        <v>116</v>
      </c>
      <c r="B5" s="10">
        <v>0.75954659999999996</v>
      </c>
      <c r="C5" s="10">
        <v>1.04557603947</v>
      </c>
      <c r="D5" s="10">
        <v>0.37345092561799997</v>
      </c>
      <c r="E5" s="10">
        <v>0.82349408327800011</v>
      </c>
      <c r="F5" s="10">
        <v>0.483260260163</v>
      </c>
      <c r="G5" s="10">
        <v>0.53910063289200005</v>
      </c>
      <c r="H5" s="10">
        <v>0.59893433150099995</v>
      </c>
      <c r="I5" s="10">
        <v>0.62310252567400004</v>
      </c>
      <c r="J5" s="10">
        <v>0.73175942080099998</v>
      </c>
      <c r="K5" s="10">
        <v>0.834992888559</v>
      </c>
      <c r="L5" s="10">
        <v>1.1511814952980002</v>
      </c>
      <c r="M5" s="10">
        <v>0.89743518404599998</v>
      </c>
      <c r="N5" s="10">
        <v>1.0443312271049998</v>
      </c>
      <c r="O5" s="10">
        <v>1.186443724583</v>
      </c>
      <c r="P5" s="10">
        <v>1.2720724217320001</v>
      </c>
      <c r="Q5" s="10">
        <v>1.3561874590560001</v>
      </c>
      <c r="R5" s="10">
        <v>1.5392188326709999</v>
      </c>
      <c r="S5" s="10">
        <v>1.6385112205330001</v>
      </c>
      <c r="T5" s="10">
        <v>1.906445679865</v>
      </c>
      <c r="U5" s="10">
        <v>2.0584059999999997</v>
      </c>
      <c r="V5" s="10">
        <v>2.2235701315859995</v>
      </c>
      <c r="W5" s="10">
        <v>2.3998254051609997</v>
      </c>
      <c r="X5" s="10">
        <v>2.4252270360299999</v>
      </c>
      <c r="Y5" s="27">
        <v>2622.3823750759998</v>
      </c>
      <c r="Z5" s="27">
        <v>3023.500604074</v>
      </c>
    </row>
    <row r="6" spans="1:29">
      <c r="A6" s="10" t="s">
        <v>117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0.02</v>
      </c>
      <c r="P6" s="10">
        <v>8.9999999999999993E-3</v>
      </c>
      <c r="Q6" s="10">
        <v>1.2E-2</v>
      </c>
      <c r="R6" s="10">
        <v>0.02</v>
      </c>
      <c r="S6" s="10">
        <v>2.18E-2</v>
      </c>
      <c r="T6" s="10">
        <v>2.7300000000000001E-2</v>
      </c>
      <c r="U6" s="10">
        <v>2.6978000000000002E-2</v>
      </c>
      <c r="V6" s="10">
        <v>1.5698666604999998E-2</v>
      </c>
      <c r="W6" s="10">
        <v>1.6237431202E-2</v>
      </c>
      <c r="X6" s="10">
        <v>9.6779407910000011E-3</v>
      </c>
      <c r="Y6" s="5">
        <v>85</v>
      </c>
      <c r="Z6" s="27">
        <v>83.544483799999995</v>
      </c>
    </row>
    <row r="7" spans="1:29">
      <c r="A7" s="61" t="s">
        <v>140</v>
      </c>
      <c r="B7" s="62">
        <f>SUM(B5:B6)</f>
        <v>0.75954659999999996</v>
      </c>
      <c r="C7" s="62">
        <f t="shared" ref="C7:Y7" si="0">SUM(C5:C6)</f>
        <v>1.04557603947</v>
      </c>
      <c r="D7" s="62">
        <f t="shared" si="0"/>
        <v>0.37345092561799997</v>
      </c>
      <c r="E7" s="62">
        <f t="shared" si="0"/>
        <v>0.82349408327800011</v>
      </c>
      <c r="F7" s="62">
        <f t="shared" si="0"/>
        <v>0.483260260163</v>
      </c>
      <c r="G7" s="62">
        <f t="shared" si="0"/>
        <v>0.53910063289200005</v>
      </c>
      <c r="H7" s="62">
        <f t="shared" si="0"/>
        <v>0.59893433150099995</v>
      </c>
      <c r="I7" s="62">
        <f t="shared" si="0"/>
        <v>0.62310252567400004</v>
      </c>
      <c r="J7" s="62">
        <f t="shared" si="0"/>
        <v>0.73175942080099998</v>
      </c>
      <c r="K7" s="62">
        <f t="shared" si="0"/>
        <v>0.834992888559</v>
      </c>
      <c r="L7" s="62">
        <f t="shared" si="0"/>
        <v>1.1511814952980002</v>
      </c>
      <c r="M7" s="62">
        <f t="shared" si="0"/>
        <v>0.89743518404599998</v>
      </c>
      <c r="N7" s="62">
        <f t="shared" si="0"/>
        <v>1.0443312271049998</v>
      </c>
      <c r="O7" s="62">
        <f t="shared" si="0"/>
        <v>1.206443724583</v>
      </c>
      <c r="P7" s="62">
        <f t="shared" si="0"/>
        <v>1.281072421732</v>
      </c>
      <c r="Q7" s="62">
        <f t="shared" si="0"/>
        <v>1.3681874590560001</v>
      </c>
      <c r="R7" s="62">
        <f t="shared" si="0"/>
        <v>1.5592188326709999</v>
      </c>
      <c r="S7" s="62">
        <f t="shared" si="0"/>
        <v>1.6603112205330002</v>
      </c>
      <c r="T7" s="62">
        <f t="shared" si="0"/>
        <v>1.9337456798650001</v>
      </c>
      <c r="U7" s="62">
        <f t="shared" si="0"/>
        <v>2.0853839999999999</v>
      </c>
      <c r="V7" s="62">
        <f t="shared" si="0"/>
        <v>2.2392687981909996</v>
      </c>
      <c r="W7" s="62">
        <f t="shared" si="0"/>
        <v>2.4160628363629999</v>
      </c>
      <c r="X7" s="62">
        <f t="shared" si="0"/>
        <v>2.434904976821</v>
      </c>
      <c r="Y7" s="62">
        <f t="shared" si="0"/>
        <v>2707.3823750759998</v>
      </c>
      <c r="Z7" s="62">
        <f t="shared" ref="Z7" si="1">SUM(Z5:Z6)</f>
        <v>3107.0450878739998</v>
      </c>
    </row>
    <row r="8" spans="1:29">
      <c r="A8" s="10" t="s">
        <v>102</v>
      </c>
      <c r="B8" s="10">
        <v>129.59539550599999</v>
      </c>
      <c r="C8" s="10">
        <v>134.20675645899999</v>
      </c>
      <c r="D8" s="10">
        <v>143.630222188</v>
      </c>
      <c r="E8" s="10">
        <v>145.23601827500002</v>
      </c>
      <c r="F8" s="10">
        <v>155.38987464200002</v>
      </c>
      <c r="G8" s="10">
        <v>176.12780219300001</v>
      </c>
      <c r="H8" s="10">
        <v>190.23250510900056</v>
      </c>
      <c r="I8" s="10">
        <v>185.786754672</v>
      </c>
      <c r="J8" s="10">
        <v>212.78100000000001</v>
      </c>
      <c r="K8" s="10">
        <v>252.17899741400001</v>
      </c>
      <c r="L8" s="10">
        <v>282.65036837100001</v>
      </c>
      <c r="M8" s="10">
        <v>283.37899913800004</v>
      </c>
      <c r="N8" s="10">
        <v>350.71368187999997</v>
      </c>
      <c r="O8" s="10">
        <v>397.73500000000001</v>
      </c>
      <c r="P8" s="10">
        <v>427.15550000000002</v>
      </c>
      <c r="Q8" s="10">
        <v>396.92099999999999</v>
      </c>
      <c r="R8" s="10">
        <v>441.94973497000001</v>
      </c>
      <c r="S8" s="10">
        <v>457.646088276</v>
      </c>
      <c r="T8" s="10">
        <v>422.60325266400002</v>
      </c>
      <c r="U8" s="10">
        <v>500.779</v>
      </c>
      <c r="V8" s="10">
        <v>734.54785242000003</v>
      </c>
      <c r="W8" s="10">
        <v>943.397946424</v>
      </c>
      <c r="X8" s="10">
        <v>1018.43711578</v>
      </c>
      <c r="Y8" s="10">
        <v>1142.7228400000001</v>
      </c>
      <c r="Z8" s="10">
        <v>1254.1189999999999</v>
      </c>
    </row>
    <row r="9" spans="1:29">
      <c r="A9" s="10" t="s">
        <v>101</v>
      </c>
      <c r="B9" s="10">
        <v>3.361243</v>
      </c>
      <c r="C9" s="10">
        <v>3.6725776569999997</v>
      </c>
      <c r="D9" s="10">
        <v>3.8710572999999999</v>
      </c>
      <c r="E9" s="10">
        <v>3.4318471599999998</v>
      </c>
      <c r="F9" s="10">
        <v>4.3691142599999999</v>
      </c>
      <c r="G9" s="10">
        <v>4.6942557999999996</v>
      </c>
      <c r="H9" s="10">
        <v>9.0316304999999986</v>
      </c>
      <c r="I9" s="10">
        <v>11.695435999999999</v>
      </c>
      <c r="J9" s="10">
        <v>11.494163</v>
      </c>
      <c r="K9" s="10">
        <v>20.308700000000002</v>
      </c>
      <c r="L9" s="10">
        <v>13.3941</v>
      </c>
      <c r="M9" s="10">
        <v>13.731399999999999</v>
      </c>
      <c r="N9" s="10">
        <v>19.168273000000003</v>
      </c>
      <c r="O9" s="10">
        <v>36.534571000000007</v>
      </c>
      <c r="P9" s="10">
        <v>22.126849999999997</v>
      </c>
      <c r="Q9" s="10">
        <v>21.898266367000002</v>
      </c>
      <c r="R9" s="10">
        <v>30.495063753</v>
      </c>
      <c r="S9" s="10">
        <v>34.963817000000006</v>
      </c>
      <c r="T9" s="10">
        <v>32.970874936999998</v>
      </c>
      <c r="U9" s="10">
        <v>33.150458727999997</v>
      </c>
      <c r="V9" s="10">
        <v>34.805896999999995</v>
      </c>
      <c r="W9" s="10">
        <v>53.020812778999996</v>
      </c>
      <c r="X9" s="10">
        <v>50.404283778999996</v>
      </c>
      <c r="Y9" s="10">
        <v>63.743489000000004</v>
      </c>
      <c r="Z9" s="10">
        <v>69.298248999999998</v>
      </c>
    </row>
    <row r="10" spans="1:29">
      <c r="A10" s="10" t="s">
        <v>100</v>
      </c>
      <c r="B10" s="10">
        <v>18.110665766999997</v>
      </c>
      <c r="C10" s="10">
        <v>19.681881700999998</v>
      </c>
      <c r="D10" s="10">
        <v>22.748938900000002</v>
      </c>
      <c r="E10" s="10">
        <v>22.984558280000002</v>
      </c>
      <c r="F10" s="10">
        <v>22.038537999999999</v>
      </c>
      <c r="G10" s="10">
        <v>22.415849999999999</v>
      </c>
      <c r="H10" s="10">
        <v>23.694500000000001</v>
      </c>
      <c r="I10" s="10">
        <v>35.764917999999994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</row>
    <row r="11" spans="1:29">
      <c r="A11" s="10" t="s">
        <v>99</v>
      </c>
      <c r="B11" s="10">
        <v>4.0177930650000002</v>
      </c>
      <c r="C11" s="10">
        <v>4.3349530000000005</v>
      </c>
      <c r="D11" s="10">
        <v>5.3278999999999996</v>
      </c>
      <c r="E11" s="10">
        <v>13.003802814999998</v>
      </c>
      <c r="F11" s="10">
        <v>14.479369043</v>
      </c>
      <c r="G11" s="10">
        <v>13.251197218</v>
      </c>
      <c r="H11" s="10">
        <v>16.422556555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</row>
    <row r="12" spans="1:29">
      <c r="A12" s="10" t="s">
        <v>98</v>
      </c>
      <c r="B12" s="10">
        <v>18.249116263000001</v>
      </c>
      <c r="C12" s="10">
        <v>8.5174078299999998</v>
      </c>
      <c r="D12" s="10">
        <v>7.4103166279999995</v>
      </c>
      <c r="E12" s="10">
        <v>4.44991</v>
      </c>
      <c r="F12" s="10">
        <v>8.0920000000000005</v>
      </c>
      <c r="G12" s="10">
        <v>2.5869</v>
      </c>
      <c r="H12" s="10">
        <v>2.9731000000000001</v>
      </c>
      <c r="I12" s="10">
        <v>3.30037</v>
      </c>
      <c r="J12" s="10">
        <v>3.4689000000000001</v>
      </c>
      <c r="K12" s="10">
        <v>3.9788000000000001</v>
      </c>
      <c r="L12" s="10">
        <v>3.6535000000000002</v>
      </c>
      <c r="M12" s="10">
        <v>3.6101999999999999</v>
      </c>
      <c r="N12" s="10">
        <v>32.932900000000004</v>
      </c>
      <c r="O12" s="10">
        <v>31.916900000000002</v>
      </c>
      <c r="P12" s="10">
        <v>31.5</v>
      </c>
      <c r="Q12" s="10">
        <v>38.309245828000002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</row>
    <row r="13" spans="1:29">
      <c r="A13" s="10" t="s">
        <v>97</v>
      </c>
      <c r="B13" s="10">
        <v>289.789971165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</row>
    <row r="14" spans="1:29">
      <c r="A14" s="10" t="s">
        <v>96</v>
      </c>
      <c r="B14" s="10">
        <v>85.085786995999996</v>
      </c>
      <c r="C14" s="10">
        <v>117.414124187</v>
      </c>
      <c r="D14" s="10">
        <v>104.125722678</v>
      </c>
      <c r="E14" s="10">
        <v>86.424731616999992</v>
      </c>
      <c r="F14" s="10">
        <v>135.32619130699999</v>
      </c>
      <c r="G14" s="10">
        <v>142.18864844500001</v>
      </c>
      <c r="H14" s="10">
        <v>174.57869986</v>
      </c>
      <c r="I14" s="10">
        <v>192.36302259300001</v>
      </c>
      <c r="J14" s="10">
        <v>252.05034457799999</v>
      </c>
      <c r="K14" s="10">
        <v>315.70617632899996</v>
      </c>
      <c r="L14" s="10">
        <v>366.91935292700003</v>
      </c>
      <c r="M14" s="10">
        <v>219.80543353099998</v>
      </c>
      <c r="N14" s="10">
        <v>259.15007881399998</v>
      </c>
      <c r="O14" s="10">
        <v>359.43744205200005</v>
      </c>
      <c r="P14" s="10">
        <v>332.253858245</v>
      </c>
      <c r="Q14" s="10">
        <v>400.50591455</v>
      </c>
      <c r="R14" s="10">
        <v>515.50059271099997</v>
      </c>
      <c r="S14" s="10">
        <v>730.59399602099995</v>
      </c>
      <c r="T14" s="10">
        <v>532.58195295892006</v>
      </c>
      <c r="U14" s="10">
        <v>584.15195861200004</v>
      </c>
      <c r="V14" s="10">
        <v>675.47506719600005</v>
      </c>
      <c r="W14" s="10">
        <v>756.55739670200001</v>
      </c>
      <c r="X14" s="10">
        <v>985.41964752899992</v>
      </c>
      <c r="Y14" s="10">
        <v>1077.5809999999999</v>
      </c>
      <c r="Z14" s="10">
        <v>1533.324849915</v>
      </c>
    </row>
    <row r="15" spans="1:29">
      <c r="A15" s="10" t="s">
        <v>95</v>
      </c>
      <c r="B15" s="10">
        <v>31.566580000000002</v>
      </c>
      <c r="C15" s="10">
        <v>45.786400999999998</v>
      </c>
      <c r="D15" s="10">
        <v>43.295314550000001</v>
      </c>
      <c r="E15" s="10">
        <v>49.921214549999995</v>
      </c>
      <c r="F15" s="10">
        <v>61.572586777999994</v>
      </c>
      <c r="G15" s="10">
        <v>46.574293195999999</v>
      </c>
      <c r="H15" s="10">
        <v>54.62</v>
      </c>
      <c r="I15" s="10">
        <v>53.627900000000004</v>
      </c>
      <c r="J15" s="10">
        <v>55.993000000000002</v>
      </c>
      <c r="K15" s="10">
        <v>62.823</v>
      </c>
      <c r="L15" s="10">
        <v>64.430211353000004</v>
      </c>
      <c r="M15" s="10">
        <v>62.877400000000002</v>
      </c>
      <c r="N15" s="10">
        <v>94.072893375000007</v>
      </c>
      <c r="O15" s="10">
        <v>97.616</v>
      </c>
      <c r="P15" s="10">
        <v>85.616</v>
      </c>
      <c r="Q15" s="10">
        <v>73.79610000000001</v>
      </c>
      <c r="R15" s="10">
        <v>33.147895720999998</v>
      </c>
      <c r="S15" s="10">
        <v>34.014187100000001</v>
      </c>
      <c r="T15" s="10">
        <v>13.26914</v>
      </c>
      <c r="U15" s="10">
        <v>0</v>
      </c>
      <c r="V15" s="10">
        <v>0</v>
      </c>
      <c r="W15" s="10">
        <v>13.659000000000001</v>
      </c>
      <c r="X15" s="10">
        <v>90.299000000000007</v>
      </c>
      <c r="Y15" s="10">
        <v>10</v>
      </c>
      <c r="Z15" s="10">
        <v>4.5</v>
      </c>
    </row>
    <row r="16" spans="1:29">
      <c r="A16" s="10" t="s">
        <v>94</v>
      </c>
      <c r="B16" s="10">
        <v>3.1449226769999998</v>
      </c>
      <c r="C16" s="10">
        <v>3.0917476440000002</v>
      </c>
      <c r="D16" s="10">
        <v>3.5092443790000001</v>
      </c>
      <c r="E16" s="10">
        <v>3.9848291960000002</v>
      </c>
      <c r="F16" s="10">
        <v>4.2125561260000008</v>
      </c>
      <c r="G16" s="10">
        <v>4.3961669480000003</v>
      </c>
      <c r="H16" s="10">
        <v>4.9537929999999992</v>
      </c>
      <c r="I16" s="10">
        <v>6.8083070000000001</v>
      </c>
      <c r="J16" s="10">
        <v>7.104152</v>
      </c>
      <c r="K16" s="10">
        <v>8.4262000000000015</v>
      </c>
      <c r="L16" s="10">
        <v>8.5142000000000007</v>
      </c>
      <c r="M16" s="10">
        <v>8.1208000000000009</v>
      </c>
      <c r="N16" s="10">
        <v>8.7158999999999995</v>
      </c>
      <c r="O16" s="10">
        <v>9.1517440000000008</v>
      </c>
      <c r="P16" s="10">
        <v>11.3978</v>
      </c>
      <c r="Q16" s="10">
        <v>15.641999999999999</v>
      </c>
      <c r="R16" s="10">
        <v>13.666162494</v>
      </c>
      <c r="S16" s="10">
        <v>15.089910567999999</v>
      </c>
      <c r="T16" s="10">
        <v>15.587264217</v>
      </c>
      <c r="U16" s="10">
        <v>21.938008999999997</v>
      </c>
      <c r="V16" s="10">
        <v>23.617399000000002</v>
      </c>
      <c r="W16" s="10">
        <v>30.724989097000002</v>
      </c>
      <c r="X16" s="10">
        <v>38.340618999999997</v>
      </c>
      <c r="Y16" s="10">
        <v>29.652433000000002</v>
      </c>
      <c r="Z16" s="10">
        <v>33.306305999999999</v>
      </c>
    </row>
    <row r="17" spans="1:26">
      <c r="A17" s="10" t="s">
        <v>93</v>
      </c>
      <c r="B17" s="10">
        <v>112.72266188499999</v>
      </c>
      <c r="C17" s="10">
        <v>136.03920740000001</v>
      </c>
      <c r="D17" s="10">
        <v>127.150087802</v>
      </c>
      <c r="E17" s="10">
        <v>141.525888821</v>
      </c>
      <c r="F17" s="10">
        <v>181.03433839941997</v>
      </c>
      <c r="G17" s="10">
        <v>133.29551723100002</v>
      </c>
      <c r="H17" s="10">
        <v>188.18609503799999</v>
      </c>
      <c r="I17" s="10">
        <v>232.44968299999999</v>
      </c>
      <c r="J17" s="10">
        <v>193.80099999999999</v>
      </c>
      <c r="K17" s="10">
        <v>211.03094399999998</v>
      </c>
      <c r="L17" s="10">
        <v>220.30158181100001</v>
      </c>
      <c r="M17" s="10">
        <v>223.21879999999999</v>
      </c>
      <c r="N17" s="10">
        <v>305.26055925200001</v>
      </c>
      <c r="O17" s="10">
        <v>349.82153496800004</v>
      </c>
      <c r="P17" s="10">
        <v>362.39582239099997</v>
      </c>
      <c r="Q17" s="10">
        <v>398.226930176</v>
      </c>
      <c r="R17" s="10">
        <v>351.31596995300004</v>
      </c>
      <c r="S17" s="10">
        <v>336.21356128600002</v>
      </c>
      <c r="T17" s="10">
        <v>412.16488400000003</v>
      </c>
      <c r="U17" s="10">
        <v>443.04763785399996</v>
      </c>
      <c r="V17" s="10">
        <v>409.89501196500004</v>
      </c>
      <c r="W17" s="10">
        <v>485.959</v>
      </c>
      <c r="X17" s="10">
        <v>451.93700000000001</v>
      </c>
      <c r="Y17" s="10">
        <v>449.65</v>
      </c>
      <c r="Z17" s="10">
        <v>544.56799999999998</v>
      </c>
    </row>
    <row r="18" spans="1:26">
      <c r="A18" s="10" t="s">
        <v>92</v>
      </c>
      <c r="B18" s="10">
        <v>65.503201758000003</v>
      </c>
      <c r="C18" s="10">
        <v>92.986739444999998</v>
      </c>
      <c r="D18" s="10">
        <v>77.838222662000007</v>
      </c>
      <c r="E18" s="10">
        <v>74.637899999999988</v>
      </c>
      <c r="F18" s="10">
        <v>84.829954000000001</v>
      </c>
      <c r="G18" s="10">
        <v>84.646121929999993</v>
      </c>
      <c r="H18" s="10">
        <v>93.88</v>
      </c>
      <c r="I18" s="10">
        <v>101.10899999999999</v>
      </c>
      <c r="J18" s="10">
        <v>114.249</v>
      </c>
      <c r="K18" s="10">
        <v>135.45535000000001</v>
      </c>
      <c r="L18" s="10">
        <v>159.37470000000002</v>
      </c>
      <c r="M18" s="10">
        <v>144.72324</v>
      </c>
      <c r="N18" s="10">
        <v>148.35127750000001</v>
      </c>
      <c r="O18" s="10">
        <v>176.947181</v>
      </c>
      <c r="P18" s="10">
        <v>169.81609765499999</v>
      </c>
      <c r="Q18" s="10">
        <v>200.90570000000002</v>
      </c>
      <c r="R18" s="10">
        <v>182.30379000000002</v>
      </c>
      <c r="S18" s="10">
        <v>182.78700000000001</v>
      </c>
      <c r="T18" s="10">
        <v>181.417</v>
      </c>
      <c r="U18" s="10">
        <v>169.428368998</v>
      </c>
      <c r="V18" s="10">
        <v>208.72615085000001</v>
      </c>
      <c r="W18" s="10">
        <v>250.37299999999999</v>
      </c>
      <c r="X18" s="10">
        <v>235.36099999999999</v>
      </c>
      <c r="Y18" s="10">
        <v>266.63799999999998</v>
      </c>
      <c r="Z18" s="10">
        <v>219.971</v>
      </c>
    </row>
    <row r="19" spans="1:26">
      <c r="A19" s="10" t="s">
        <v>91</v>
      </c>
      <c r="B19" s="10">
        <v>0.45</v>
      </c>
      <c r="C19" s="10">
        <v>0.15</v>
      </c>
      <c r="D19" s="10">
        <v>0.08</v>
      </c>
      <c r="E19" s="10">
        <v>0.05</v>
      </c>
      <c r="F19" s="10">
        <v>0.05</v>
      </c>
      <c r="G19" s="10">
        <v>0</v>
      </c>
      <c r="H19" s="10">
        <v>0.05</v>
      </c>
      <c r="I19" s="10">
        <v>5.6500000000000002E-2</v>
      </c>
      <c r="J19" s="10">
        <v>0</v>
      </c>
      <c r="K19" s="10">
        <v>6.0700000000000004E-2</v>
      </c>
      <c r="L19" s="10">
        <v>0.121</v>
      </c>
      <c r="M19" s="10">
        <v>0.12479999999999999</v>
      </c>
      <c r="N19" s="10">
        <v>0.12854400000000002</v>
      </c>
      <c r="O19" s="10">
        <v>0.13240000000000002</v>
      </c>
      <c r="P19" s="10">
        <v>0.121</v>
      </c>
      <c r="Q19" s="10">
        <v>0.12462999999999999</v>
      </c>
      <c r="R19" s="10">
        <v>0.12454800000000001</v>
      </c>
      <c r="S19" s="10">
        <v>0.118321</v>
      </c>
      <c r="T19" s="10">
        <v>0.12187099999999999</v>
      </c>
      <c r="U19" s="10">
        <v>0.12187099999999999</v>
      </c>
      <c r="V19" s="10">
        <v>0.3</v>
      </c>
      <c r="W19" s="10">
        <v>0.7</v>
      </c>
      <c r="X19" s="10">
        <v>0.7</v>
      </c>
      <c r="Y19" s="10">
        <v>0</v>
      </c>
      <c r="Z19" s="10">
        <v>0</v>
      </c>
    </row>
    <row r="20" spans="1:26">
      <c r="A20" s="10" t="s">
        <v>90</v>
      </c>
      <c r="B20" s="10">
        <v>452.99413340400002</v>
      </c>
      <c r="C20" s="10">
        <v>1023.5492343650001</v>
      </c>
      <c r="D20" s="10">
        <v>771.74753892900003</v>
      </c>
      <c r="E20" s="10">
        <v>332.97537061100002</v>
      </c>
      <c r="F20" s="10">
        <v>258.47493583699998</v>
      </c>
      <c r="G20" s="10">
        <v>175.43919374200001</v>
      </c>
      <c r="H20" s="10">
        <v>315.23233704999996</v>
      </c>
      <c r="I20" s="10">
        <v>326.62269705100005</v>
      </c>
      <c r="J20" s="10">
        <v>518.66142943800003</v>
      </c>
      <c r="K20" s="10">
        <v>1696.4077502900002</v>
      </c>
      <c r="L20" s="10">
        <v>1879.9009296019999</v>
      </c>
      <c r="M20" s="10">
        <v>1734.9793050390001</v>
      </c>
      <c r="N20" s="10">
        <v>2441.0457541899996</v>
      </c>
      <c r="O20" s="10">
        <v>837.38592819999997</v>
      </c>
      <c r="P20" s="10">
        <v>884.21458845699999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</row>
    <row r="21" spans="1:26">
      <c r="A21" s="10" t="s">
        <v>89</v>
      </c>
      <c r="B21" s="10">
        <v>64.530699999999996</v>
      </c>
      <c r="C21" s="10">
        <v>72.391959438000001</v>
      </c>
      <c r="D21" s="10">
        <v>53</v>
      </c>
      <c r="E21" s="10">
        <v>85.65</v>
      </c>
      <c r="F21" s="10">
        <v>53</v>
      </c>
      <c r="G21" s="10">
        <v>82.4</v>
      </c>
      <c r="H21" s="10">
        <v>60</v>
      </c>
      <c r="I21" s="10">
        <v>80</v>
      </c>
      <c r="J21" s="10">
        <v>90.444000000000003</v>
      </c>
      <c r="K21" s="10">
        <v>155</v>
      </c>
      <c r="L21" s="10">
        <v>161.53654432100001</v>
      </c>
      <c r="M21" s="10">
        <v>197.436052631</v>
      </c>
      <c r="N21" s="10">
        <v>276.52864069700001</v>
      </c>
      <c r="O21" s="10">
        <v>234.18449991599999</v>
      </c>
      <c r="P21" s="10">
        <v>199.60499999999999</v>
      </c>
      <c r="Q21" s="10">
        <v>204.84177</v>
      </c>
      <c r="R21" s="10">
        <v>275</v>
      </c>
      <c r="S21" s="10">
        <v>457</v>
      </c>
      <c r="T21" s="10">
        <v>298</v>
      </c>
      <c r="U21" s="10">
        <v>306.94</v>
      </c>
      <c r="V21" s="10">
        <v>337.20600000000002</v>
      </c>
      <c r="W21" s="10">
        <v>313.61443283599999</v>
      </c>
      <c r="X21" s="10">
        <v>359.097945864</v>
      </c>
      <c r="Y21" s="10">
        <v>374.539157536</v>
      </c>
      <c r="Z21" s="10">
        <v>470.24390161899998</v>
      </c>
    </row>
    <row r="22" spans="1:26">
      <c r="A22" s="10" t="s">
        <v>88</v>
      </c>
      <c r="B22" s="10">
        <v>1.21064796</v>
      </c>
      <c r="C22" s="10">
        <v>1.57946312</v>
      </c>
      <c r="D22" s="10">
        <v>1.6039855970000001</v>
      </c>
      <c r="E22" s="10">
        <v>1.6738776499999999</v>
      </c>
      <c r="F22" s="10">
        <v>1.4719739190000001</v>
      </c>
      <c r="G22" s="10">
        <v>1.5138830680000002</v>
      </c>
      <c r="H22" s="10">
        <v>1.6364957440000001</v>
      </c>
      <c r="I22" s="10">
        <v>1.710138052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</row>
    <row r="23" spans="1:26">
      <c r="A23" s="10" t="s">
        <v>87</v>
      </c>
      <c r="B23" s="10">
        <v>576.11001800000008</v>
      </c>
      <c r="C23" s="10">
        <v>770.96328361799999</v>
      </c>
      <c r="D23" s="10">
        <v>689.22375567200004</v>
      </c>
      <c r="E23" s="10">
        <v>591.77559600000006</v>
      </c>
      <c r="F23" s="10">
        <v>1001.434219173</v>
      </c>
      <c r="G23" s="10">
        <v>969.29462000000001</v>
      </c>
      <c r="H23" s="10">
        <v>1419.8755019960001</v>
      </c>
      <c r="I23" s="10">
        <v>1651.6242215690002</v>
      </c>
      <c r="J23" s="10">
        <v>157.80000000000001</v>
      </c>
      <c r="K23" s="10">
        <v>585.45112512499998</v>
      </c>
      <c r="L23" s="10">
        <v>1227.45</v>
      </c>
      <c r="M23" s="10">
        <v>1291.417667422</v>
      </c>
      <c r="N23" s="10">
        <v>999.4</v>
      </c>
      <c r="O23" s="10">
        <v>1123.6065173899999</v>
      </c>
      <c r="P23" s="10">
        <v>2422</v>
      </c>
      <c r="Q23" s="10">
        <v>1284.4000000000001</v>
      </c>
      <c r="R23" s="10">
        <v>1343.3999998240001</v>
      </c>
      <c r="S23" s="10">
        <v>1555.383406491</v>
      </c>
      <c r="T23" s="10">
        <v>1555.14447</v>
      </c>
      <c r="U23" s="10">
        <v>1646.938232</v>
      </c>
      <c r="V23" s="10">
        <v>2263.8528889999998</v>
      </c>
      <c r="W23" s="10">
        <v>2311.80831588</v>
      </c>
      <c r="X23" s="10">
        <v>2338.0248149999998</v>
      </c>
      <c r="Y23" s="10">
        <v>2948.3267859999996</v>
      </c>
      <c r="Z23" s="10">
        <v>2889.103705</v>
      </c>
    </row>
    <row r="24" spans="1:26">
      <c r="A24" s="10" t="s">
        <v>86</v>
      </c>
      <c r="B24" s="10">
        <v>150</v>
      </c>
      <c r="C24" s="10">
        <v>153.75039999999998</v>
      </c>
      <c r="D24" s="10">
        <v>160</v>
      </c>
      <c r="E24" s="10">
        <v>169.600003934</v>
      </c>
      <c r="F24" s="10">
        <v>191.35151999999999</v>
      </c>
      <c r="G24" s="10">
        <v>218.02557999999999</v>
      </c>
      <c r="H24" s="10">
        <v>249</v>
      </c>
      <c r="I24" s="10">
        <v>336.70087000000001</v>
      </c>
      <c r="J24" s="10">
        <v>324.58540045000001</v>
      </c>
      <c r="K24" s="10">
        <v>558.48826440900007</v>
      </c>
      <c r="L24" s="10">
        <v>579.01979498500009</v>
      </c>
      <c r="M24" s="10">
        <v>632.82278883499998</v>
      </c>
      <c r="N24" s="10">
        <v>642.82278883499998</v>
      </c>
      <c r="O24" s="10">
        <v>875.91700000000003</v>
      </c>
      <c r="P24" s="10">
        <v>1097.1693500000001</v>
      </c>
      <c r="Q24" s="10">
        <v>1336.3122881930001</v>
      </c>
      <c r="R24" s="10">
        <v>1422.358909499</v>
      </c>
      <c r="S24" s="10">
        <v>1428.63445219</v>
      </c>
      <c r="T24" s="10">
        <v>1235.538</v>
      </c>
      <c r="U24" s="10">
        <v>1290.1050862229999</v>
      </c>
      <c r="V24" s="10">
        <v>1708.273680708</v>
      </c>
      <c r="W24" s="10">
        <v>1573.460678079</v>
      </c>
      <c r="X24" s="10">
        <v>994.88835601400001</v>
      </c>
      <c r="Y24" s="10">
        <v>1084.8314485559999</v>
      </c>
      <c r="Z24" s="10">
        <v>1203.3301961960001</v>
      </c>
    </row>
    <row r="25" spans="1:26">
      <c r="A25" s="10" t="s">
        <v>85</v>
      </c>
      <c r="B25" s="10">
        <v>5.4306966359999995</v>
      </c>
      <c r="C25" s="10">
        <v>6.0812463019999994</v>
      </c>
      <c r="D25" s="10">
        <v>5.8429502119999999</v>
      </c>
      <c r="E25" s="10">
        <v>3.9780560679999999</v>
      </c>
      <c r="F25" s="10">
        <v>4.9177</v>
      </c>
      <c r="G25" s="10">
        <v>5.9047000000000001</v>
      </c>
      <c r="H25" s="10">
        <v>6.7080568290000002</v>
      </c>
      <c r="I25" s="10">
        <v>7.4542780000000004</v>
      </c>
      <c r="J25" s="10">
        <v>8.8490000000000002</v>
      </c>
      <c r="K25" s="10">
        <v>9.27</v>
      </c>
      <c r="L25" s="10">
        <v>19.201582999999999</v>
      </c>
      <c r="M25" s="10">
        <v>17.549199999999999</v>
      </c>
      <c r="N25" s="10">
        <v>18.790599999999998</v>
      </c>
      <c r="O25" s="10">
        <v>16.8124</v>
      </c>
      <c r="P25" s="10">
        <v>19.775700000000001</v>
      </c>
      <c r="Q25" s="10">
        <v>22.57471</v>
      </c>
      <c r="R25" s="10">
        <v>25.357200799999998</v>
      </c>
      <c r="S25" s="10">
        <v>28.511363583999998</v>
      </c>
      <c r="T25" s="10">
        <v>28.473958850999999</v>
      </c>
      <c r="U25" s="10">
        <v>29.339729924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</row>
    <row r="26" spans="1:26">
      <c r="A26" s="10" t="s">
        <v>84</v>
      </c>
      <c r="B26" s="10">
        <v>3.838066972</v>
      </c>
      <c r="C26" s="10">
        <v>6.011762117</v>
      </c>
      <c r="D26" s="10">
        <v>8.0984770499999996</v>
      </c>
      <c r="E26" s="10">
        <v>6.58786</v>
      </c>
      <c r="F26" s="10">
        <v>6.3911999999999995</v>
      </c>
      <c r="G26" s="10">
        <v>7.9348000000000001</v>
      </c>
      <c r="H26" s="10">
        <v>9.0788776200000001</v>
      </c>
      <c r="I26" s="10">
        <v>13.157999999999999</v>
      </c>
      <c r="J26" s="10">
        <v>14.26</v>
      </c>
      <c r="K26" s="10">
        <v>15.355399999999999</v>
      </c>
      <c r="L26" s="10">
        <v>17.003599999999999</v>
      </c>
      <c r="M26" s="10">
        <v>16.483799999999999</v>
      </c>
      <c r="N26" s="10">
        <v>17.337525000000003</v>
      </c>
      <c r="O26" s="10">
        <v>17.487400000000001</v>
      </c>
      <c r="P26" s="10">
        <v>27.178812000000001</v>
      </c>
      <c r="Q26" s="10">
        <v>23.600848999999997</v>
      </c>
      <c r="R26" s="10">
        <v>17.577013279999999</v>
      </c>
      <c r="S26" s="10">
        <v>20.317309000000002</v>
      </c>
      <c r="T26" s="10">
        <v>23.961291000000003</v>
      </c>
      <c r="U26" s="10">
        <v>28.0153283</v>
      </c>
      <c r="V26" s="10">
        <v>31.339868170999999</v>
      </c>
      <c r="W26" s="10">
        <v>37.700938000000001</v>
      </c>
      <c r="X26" s="10">
        <v>34.610226602000004</v>
      </c>
      <c r="Y26" s="10">
        <v>40.194783003999994</v>
      </c>
      <c r="Z26" s="10">
        <v>41.656388982000003</v>
      </c>
    </row>
    <row r="27" spans="1:26">
      <c r="A27" s="10" t="s">
        <v>83</v>
      </c>
      <c r="B27" s="10">
        <v>3.1227698080000001</v>
      </c>
      <c r="C27" s="10">
        <v>3.933064034</v>
      </c>
      <c r="D27" s="10">
        <v>3.849008</v>
      </c>
      <c r="E27" s="10">
        <v>4.3447268919999997</v>
      </c>
      <c r="F27" s="10">
        <v>4.847605637</v>
      </c>
      <c r="G27" s="10">
        <v>6.6201054160000004</v>
      </c>
      <c r="H27" s="10">
        <v>11.975118857</v>
      </c>
      <c r="I27" s="10">
        <v>11.11191913</v>
      </c>
      <c r="J27" s="10">
        <v>13.063495992</v>
      </c>
      <c r="K27" s="10">
        <v>11.482196444</v>
      </c>
      <c r="L27" s="10">
        <v>13.742976955</v>
      </c>
      <c r="M27" s="10">
        <v>16.155419999999999</v>
      </c>
      <c r="N27" s="10">
        <v>17.549313999999999</v>
      </c>
      <c r="O27" s="10">
        <v>16.089400000000001</v>
      </c>
      <c r="P27" s="10">
        <v>13.086281999999999</v>
      </c>
      <c r="Q27" s="10">
        <v>12.329430926999999</v>
      </c>
      <c r="R27" s="10">
        <v>12.202148687000001</v>
      </c>
      <c r="S27" s="10">
        <v>15.545672017000001</v>
      </c>
      <c r="T27" s="10">
        <v>17.052045999999997</v>
      </c>
      <c r="U27" s="10">
        <v>17.295277302999999</v>
      </c>
      <c r="V27" s="10">
        <v>23.583810075000002</v>
      </c>
      <c r="W27" s="10">
        <v>24.498607</v>
      </c>
      <c r="X27" s="10">
        <v>23.789926418</v>
      </c>
      <c r="Y27" s="10">
        <v>29.656653672000001</v>
      </c>
      <c r="Z27" s="10">
        <v>30.646392840000001</v>
      </c>
    </row>
    <row r="28" spans="1:26">
      <c r="A28" s="10" t="s">
        <v>82</v>
      </c>
      <c r="B28" s="10">
        <v>16.661999999999999</v>
      </c>
      <c r="C28" s="10">
        <v>18.967037000000001</v>
      </c>
      <c r="D28" s="10">
        <v>12.685058999999999</v>
      </c>
      <c r="E28" s="10">
        <v>10.345807000000001</v>
      </c>
      <c r="F28" s="10">
        <v>10</v>
      </c>
      <c r="G28" s="10">
        <v>10.45</v>
      </c>
      <c r="H28" s="10">
        <v>8</v>
      </c>
      <c r="I28" s="10">
        <v>8.32</v>
      </c>
      <c r="J28" s="10">
        <v>7.6112000000000002</v>
      </c>
      <c r="K28" s="10">
        <v>8.9556480000000001</v>
      </c>
      <c r="L28" s="10">
        <v>9.3138740000000002</v>
      </c>
      <c r="M28" s="10">
        <v>9.2095589999999987</v>
      </c>
      <c r="N28" s="10">
        <v>9.4858459999999987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</row>
    <row r="29" spans="1:26">
      <c r="A29" s="10" t="s">
        <v>81</v>
      </c>
      <c r="B29" s="10">
        <v>1.2267180440000001</v>
      </c>
      <c r="C29" s="10">
        <v>1.2829910400000002</v>
      </c>
      <c r="D29" s="10">
        <v>1.8468484029999999</v>
      </c>
      <c r="E29" s="10">
        <v>1.2852482070000002</v>
      </c>
      <c r="F29" s="10">
        <v>1.9274981330000001</v>
      </c>
      <c r="G29" s="10">
        <v>1.9994868240000001</v>
      </c>
      <c r="H29" s="10">
        <v>2.4066736930000001</v>
      </c>
      <c r="I29" s="10">
        <v>5.2860120090000002</v>
      </c>
      <c r="J29" s="10">
        <v>7.2640000000000002</v>
      </c>
      <c r="K29" s="10">
        <v>6.3925799999999997</v>
      </c>
      <c r="L29" s="10">
        <v>6.7274301999999997</v>
      </c>
      <c r="M29" s="10">
        <v>5.3629316959999995</v>
      </c>
      <c r="N29" s="10">
        <v>4.7930000000000001</v>
      </c>
      <c r="O29" s="10">
        <v>4.7919999999999998</v>
      </c>
      <c r="P29" s="10">
        <v>4.298</v>
      </c>
      <c r="Q29" s="10">
        <v>4.1381999999999994</v>
      </c>
      <c r="R29" s="10">
        <v>3.9211795120000001</v>
      </c>
      <c r="S29" s="10">
        <v>1.3545148</v>
      </c>
      <c r="T29" s="10">
        <v>2.1220644539999998</v>
      </c>
      <c r="U29" s="10">
        <v>2.1980650000000002</v>
      </c>
      <c r="V29" s="10">
        <v>1.2513260259999999</v>
      </c>
      <c r="W29" s="10">
        <v>2.4970850009999999</v>
      </c>
      <c r="X29" s="10">
        <v>1.5995029999999999</v>
      </c>
      <c r="Y29" s="10">
        <v>1.0055874929999999</v>
      </c>
      <c r="Z29" s="10">
        <v>0.624</v>
      </c>
    </row>
    <row r="30" spans="1:26">
      <c r="A30" s="10" t="s">
        <v>80</v>
      </c>
      <c r="B30" s="10">
        <v>2.3495622149999997</v>
      </c>
      <c r="C30" s="10">
        <v>2.3636797539999996</v>
      </c>
      <c r="D30" s="10">
        <v>11.301396000999999</v>
      </c>
      <c r="E30" s="10">
        <v>12.064665956999999</v>
      </c>
      <c r="F30" s="10">
        <v>10.910071807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</row>
    <row r="31" spans="1:26">
      <c r="A31" s="10" t="s">
        <v>79</v>
      </c>
      <c r="B31" s="10">
        <v>155.070966</v>
      </c>
      <c r="C31" s="10">
        <v>196.430635</v>
      </c>
      <c r="D31" s="10">
        <v>201.27271500000001</v>
      </c>
      <c r="E31" s="10">
        <v>220.91572099999999</v>
      </c>
      <c r="F31" s="10">
        <v>246.556488</v>
      </c>
      <c r="G31" s="10">
        <v>269.40705298899996</v>
      </c>
      <c r="H31" s="10">
        <v>299.22846600000003</v>
      </c>
      <c r="I31" s="10">
        <v>342.63200000000001</v>
      </c>
      <c r="J31" s="10">
        <v>375.00400000000002</v>
      </c>
      <c r="K31" s="10">
        <v>463.42268000000001</v>
      </c>
      <c r="L31" s="10">
        <v>502.68469500000003</v>
      </c>
      <c r="M31" s="10">
        <v>516.59672599999999</v>
      </c>
      <c r="N31" s="10">
        <v>530.90980200000001</v>
      </c>
      <c r="O31" s="10">
        <v>550.28099999999995</v>
      </c>
      <c r="P31" s="10">
        <v>625.529</v>
      </c>
      <c r="Q31" s="10">
        <v>641.755</v>
      </c>
      <c r="R31" s="10">
        <v>693.09483057199998</v>
      </c>
      <c r="S31" s="10">
        <v>830.20600000000002</v>
      </c>
      <c r="T31" s="10">
        <v>834.85299999999995</v>
      </c>
      <c r="U31" s="10">
        <v>972.82971999999995</v>
      </c>
      <c r="V31" s="10">
        <v>935.22758852200002</v>
      </c>
      <c r="W31" s="10">
        <v>1050.94</v>
      </c>
      <c r="X31" s="10">
        <v>1086.444</v>
      </c>
      <c r="Y31" s="10">
        <v>1322.509</v>
      </c>
      <c r="Z31" s="10">
        <v>1442.462</v>
      </c>
    </row>
    <row r="32" spans="1:26">
      <c r="A32" s="10" t="s">
        <v>78</v>
      </c>
      <c r="B32" s="10">
        <v>165.62971999999999</v>
      </c>
      <c r="C32" s="10">
        <v>193.28389999999999</v>
      </c>
      <c r="D32" s="10">
        <v>198.16300000000001</v>
      </c>
      <c r="E32" s="10">
        <v>218.41269999900001</v>
      </c>
      <c r="F32" s="10">
        <v>263.37253999999996</v>
      </c>
      <c r="G32" s="10">
        <v>275.673</v>
      </c>
      <c r="H32" s="10">
        <v>307.02300000000002</v>
      </c>
      <c r="I32" s="10">
        <v>353.57400000000001</v>
      </c>
      <c r="J32" s="10">
        <v>404.45949999999954</v>
      </c>
      <c r="K32" s="10">
        <v>503.93400000000003</v>
      </c>
      <c r="L32" s="10">
        <v>501.37299999999999</v>
      </c>
      <c r="M32" s="10">
        <v>515.02719000000002</v>
      </c>
      <c r="N32" s="10">
        <v>517.68192399199995</v>
      </c>
      <c r="O32" s="10">
        <v>602.57830000000001</v>
      </c>
      <c r="P32" s="10">
        <v>620.34199999999998</v>
      </c>
      <c r="Q32" s="10">
        <v>751.35400000000004</v>
      </c>
      <c r="R32" s="10">
        <v>780.81639639400009</v>
      </c>
      <c r="S32" s="10">
        <v>786.53899999999999</v>
      </c>
      <c r="T32" s="10">
        <v>855.10500000000002</v>
      </c>
      <c r="U32" s="10">
        <v>903.25699999999995</v>
      </c>
      <c r="V32" s="10">
        <v>994.16468349000002</v>
      </c>
      <c r="W32" s="10">
        <v>1289.8030000000001</v>
      </c>
      <c r="X32" s="10">
        <v>1296.9259999999999</v>
      </c>
      <c r="Y32" s="10">
        <v>1370.8140000000001</v>
      </c>
      <c r="Z32" s="10">
        <v>1355.2280000000001</v>
      </c>
    </row>
    <row r="33" spans="1:26">
      <c r="A33" s="10" t="s">
        <v>77</v>
      </c>
      <c r="B33" s="10">
        <v>16.955580000000001</v>
      </c>
      <c r="C33" s="10">
        <v>21.159413348999998</v>
      </c>
      <c r="D33" s="10">
        <v>17.399999999999999</v>
      </c>
      <c r="E33" s="10">
        <v>8.9909940040000009</v>
      </c>
      <c r="F33" s="10">
        <v>15.021000000000001</v>
      </c>
      <c r="G33" s="10">
        <v>25</v>
      </c>
      <c r="H33" s="10">
        <v>23.25</v>
      </c>
      <c r="I33" s="10">
        <v>19.986249999999998</v>
      </c>
      <c r="J33" s="10">
        <v>34.7057</v>
      </c>
      <c r="K33" s="10">
        <v>31.7</v>
      </c>
      <c r="L33" s="10">
        <v>33.008000000000003</v>
      </c>
      <c r="M33" s="10">
        <v>34</v>
      </c>
      <c r="N33" s="10">
        <v>35</v>
      </c>
      <c r="O33" s="10">
        <v>38.24</v>
      </c>
      <c r="P33" s="10">
        <v>40.300539999999998</v>
      </c>
      <c r="Q33" s="10">
        <v>43.391815999999999</v>
      </c>
      <c r="R33" s="10">
        <v>43.715263</v>
      </c>
      <c r="S33" s="10">
        <v>44.874489999999994</v>
      </c>
      <c r="T33" s="10">
        <v>47.186294000000004</v>
      </c>
      <c r="U33" s="10">
        <v>60.575761516</v>
      </c>
      <c r="V33" s="10">
        <v>52.675999499999996</v>
      </c>
      <c r="W33" s="10">
        <v>107.96979150000001</v>
      </c>
      <c r="X33" s="10">
        <v>54.558463719000002</v>
      </c>
      <c r="Y33" s="10">
        <v>56.558778861</v>
      </c>
      <c r="Z33" s="10">
        <v>101.134</v>
      </c>
    </row>
    <row r="34" spans="1:26">
      <c r="A34" s="10" t="s">
        <v>76</v>
      </c>
      <c r="B34" s="10">
        <v>11.907999999999999</v>
      </c>
      <c r="C34" s="10">
        <v>13.088899999999999</v>
      </c>
      <c r="D34" s="10">
        <v>13.815331</v>
      </c>
      <c r="E34" s="10">
        <v>14.85802</v>
      </c>
      <c r="F34" s="10">
        <v>15.6723</v>
      </c>
      <c r="G34" s="10">
        <v>16.845185000000001</v>
      </c>
      <c r="H34" s="10">
        <v>17.510849999999998</v>
      </c>
      <c r="I34" s="10">
        <v>18.481827000000003</v>
      </c>
      <c r="J34" s="10">
        <v>19.493085000000001</v>
      </c>
      <c r="K34" s="10">
        <v>20.855101999999999</v>
      </c>
      <c r="L34" s="10">
        <v>21.899736000000001</v>
      </c>
      <c r="M34" s="10">
        <v>21.210564999999999</v>
      </c>
      <c r="N34" s="10">
        <v>22.112311000000002</v>
      </c>
      <c r="O34" s="10">
        <v>23.129092</v>
      </c>
      <c r="P34" s="10">
        <v>23.191666808000001</v>
      </c>
      <c r="Q34" s="10">
        <v>22.708372000000001</v>
      </c>
      <c r="R34" s="10">
        <v>23.996933000000002</v>
      </c>
      <c r="S34" s="10">
        <v>22.491266</v>
      </c>
      <c r="T34" s="10">
        <v>26.085205000000002</v>
      </c>
      <c r="U34" s="10">
        <v>27.035575000000001</v>
      </c>
      <c r="V34" s="10">
        <v>26.185393999999999</v>
      </c>
      <c r="W34" s="10">
        <v>27.719926999999998</v>
      </c>
      <c r="X34" s="10">
        <v>27.355207999999998</v>
      </c>
      <c r="Y34" s="10">
        <v>31.182973999999998</v>
      </c>
      <c r="Z34" s="10">
        <v>33.965643999999998</v>
      </c>
    </row>
    <row r="35" spans="1:26">
      <c r="A35" s="10" t="s">
        <v>75</v>
      </c>
      <c r="B35" s="10">
        <v>31.875</v>
      </c>
      <c r="C35" s="10">
        <v>35.063000000000002</v>
      </c>
      <c r="D35" s="10">
        <v>89.166780000000003</v>
      </c>
      <c r="E35" s="10">
        <v>36.5</v>
      </c>
      <c r="F35" s="10">
        <v>124.09950000000001</v>
      </c>
      <c r="G35" s="10">
        <v>60.177489999999999</v>
      </c>
      <c r="H35" s="10">
        <v>85.179000000000002</v>
      </c>
      <c r="I35" s="10">
        <v>245.75700000000001</v>
      </c>
      <c r="J35" s="10">
        <v>420</v>
      </c>
      <c r="K35" s="10">
        <v>173</v>
      </c>
      <c r="L35" s="10">
        <v>148</v>
      </c>
      <c r="M35" s="10">
        <v>120.5</v>
      </c>
      <c r="N35" s="10">
        <v>52.146999999999998</v>
      </c>
      <c r="O35" s="10">
        <v>37</v>
      </c>
      <c r="P35" s="10">
        <v>42.253</v>
      </c>
      <c r="Q35" s="10">
        <v>32.893028000000001</v>
      </c>
      <c r="R35" s="10">
        <v>22.732519</v>
      </c>
      <c r="S35" s="10">
        <v>8.7827999999999999</v>
      </c>
      <c r="T35" s="10">
        <v>95.079540999999992</v>
      </c>
      <c r="U35" s="10">
        <v>0</v>
      </c>
      <c r="V35" s="10">
        <v>25</v>
      </c>
      <c r="W35" s="10">
        <v>0</v>
      </c>
      <c r="X35" s="10">
        <v>138.91050000000001</v>
      </c>
      <c r="Y35" s="10">
        <v>0</v>
      </c>
      <c r="Z35" s="10">
        <v>0</v>
      </c>
    </row>
    <row r="36" spans="1:26">
      <c r="A36" s="10" t="s">
        <v>74</v>
      </c>
      <c r="B36" s="10">
        <v>16</v>
      </c>
      <c r="C36" s="10">
        <v>33</v>
      </c>
      <c r="D36" s="10">
        <v>21.3</v>
      </c>
      <c r="E36" s="10">
        <v>42.82</v>
      </c>
      <c r="F36" s="10">
        <v>26.878457554000001</v>
      </c>
      <c r="G36" s="10">
        <v>24.246295101000001</v>
      </c>
      <c r="H36" s="10">
        <v>51.501524680000003</v>
      </c>
      <c r="I36" s="10">
        <v>51.116</v>
      </c>
      <c r="J36" s="10">
        <v>120.24730000000001</v>
      </c>
      <c r="K36" s="10">
        <v>64.850911349</v>
      </c>
      <c r="L36" s="10">
        <v>114.99996349700001</v>
      </c>
      <c r="M36" s="10">
        <v>134</v>
      </c>
      <c r="N36" s="10">
        <v>183.03060886599999</v>
      </c>
      <c r="O36" s="10">
        <v>198.509535003</v>
      </c>
      <c r="P36" s="10">
        <v>320.186523298</v>
      </c>
      <c r="Q36" s="10">
        <v>326.44792077599999</v>
      </c>
      <c r="R36" s="10">
        <v>269.24211764099999</v>
      </c>
      <c r="S36" s="10">
        <v>309.839512711</v>
      </c>
      <c r="T36" s="10">
        <v>268.98676955099995</v>
      </c>
      <c r="U36" s="10">
        <v>182.208591939</v>
      </c>
      <c r="V36" s="10">
        <v>347.06449166599998</v>
      </c>
      <c r="W36" s="10">
        <v>382.29270000000002</v>
      </c>
      <c r="X36" s="10">
        <v>511.49400000000003</v>
      </c>
      <c r="Y36" s="10">
        <v>451.363</v>
      </c>
      <c r="Z36" s="10">
        <v>544.95903289800003</v>
      </c>
    </row>
    <row r="37" spans="1:26">
      <c r="A37" s="10" t="s">
        <v>73</v>
      </c>
      <c r="B37" s="10">
        <v>0</v>
      </c>
      <c r="C37" s="10">
        <v>3.5</v>
      </c>
      <c r="D37" s="10">
        <v>3.2</v>
      </c>
      <c r="E37" s="10">
        <v>12.3</v>
      </c>
      <c r="F37" s="10">
        <v>3.3439999999999999</v>
      </c>
      <c r="G37" s="10">
        <v>3.3776649999999999</v>
      </c>
      <c r="H37" s="10">
        <v>12.564871199999999</v>
      </c>
      <c r="I37" s="10">
        <v>27.049637125</v>
      </c>
      <c r="J37" s="10">
        <v>27.514451765</v>
      </c>
      <c r="K37" s="10">
        <v>16.183</v>
      </c>
      <c r="L37" s="10">
        <v>14.1</v>
      </c>
      <c r="M37" s="10">
        <v>14</v>
      </c>
      <c r="N37" s="10">
        <v>12</v>
      </c>
      <c r="O37" s="10">
        <v>17.053999999999998</v>
      </c>
      <c r="P37" s="10">
        <v>16</v>
      </c>
      <c r="Q37" s="10">
        <v>18</v>
      </c>
      <c r="R37" s="10">
        <v>18.899999999999999</v>
      </c>
      <c r="S37" s="10">
        <v>16.600000000000001</v>
      </c>
      <c r="T37" s="10">
        <v>17.065312500000001</v>
      </c>
      <c r="U37" s="10">
        <v>17.065312500000001</v>
      </c>
      <c r="V37" s="10">
        <v>23</v>
      </c>
      <c r="W37" s="10">
        <v>23.632411000000001</v>
      </c>
      <c r="X37" s="10">
        <v>24.28106519</v>
      </c>
      <c r="Y37" s="10">
        <v>25</v>
      </c>
      <c r="Z37" s="10">
        <v>36.365000000000002</v>
      </c>
    </row>
    <row r="38" spans="1:26">
      <c r="A38" s="10" t="s">
        <v>72</v>
      </c>
      <c r="B38" s="10">
        <v>5.5397309999999997</v>
      </c>
      <c r="C38" s="10">
        <v>5.7835609999999997</v>
      </c>
      <c r="D38" s="10">
        <v>6.2645</v>
      </c>
      <c r="E38" s="10">
        <v>6.8560799999999995</v>
      </c>
      <c r="F38" s="10">
        <v>21.457758000000002</v>
      </c>
      <c r="G38" s="10">
        <v>10.343290000000001</v>
      </c>
      <c r="H38" s="10">
        <v>11.027252000000001</v>
      </c>
      <c r="I38" s="10">
        <v>11.578624</v>
      </c>
      <c r="J38" s="10">
        <v>10.049897999999999</v>
      </c>
      <c r="K38" s="10">
        <v>12.516586</v>
      </c>
      <c r="L38" s="10">
        <v>14.090868</v>
      </c>
      <c r="M38" s="10">
        <v>13.363938000000001</v>
      </c>
      <c r="N38" s="10">
        <v>14.899513000000001</v>
      </c>
      <c r="O38" s="10">
        <v>15.695999</v>
      </c>
      <c r="P38" s="10">
        <v>15.34832488</v>
      </c>
      <c r="Q38" s="10">
        <v>16.513068999999998</v>
      </c>
      <c r="R38" s="10">
        <v>16.790029999999998</v>
      </c>
      <c r="S38" s="10">
        <v>17.416138</v>
      </c>
      <c r="T38" s="10">
        <v>18.401379000000002</v>
      </c>
      <c r="U38" s="10">
        <v>18.690860000000001</v>
      </c>
      <c r="V38" s="10">
        <v>16.223058999999999</v>
      </c>
      <c r="W38" s="10">
        <v>16.542793000000003</v>
      </c>
      <c r="X38" s="10">
        <v>16.606021000000002</v>
      </c>
      <c r="Y38" s="10">
        <v>32.431324000000004</v>
      </c>
      <c r="Z38" s="10">
        <v>35.017871999999997</v>
      </c>
    </row>
    <row r="39" spans="1:26">
      <c r="A39" s="10" t="s">
        <v>71</v>
      </c>
      <c r="B39" s="10">
        <v>9.5369946930000005</v>
      </c>
      <c r="C39" s="10">
        <v>11.014920925</v>
      </c>
      <c r="D39" s="10">
        <v>12.174465204000001</v>
      </c>
      <c r="E39" s="10">
        <v>10.938042822</v>
      </c>
      <c r="F39" s="10">
        <v>12.934366000000001</v>
      </c>
      <c r="G39" s="10">
        <v>12.047130983999999</v>
      </c>
      <c r="H39" s="10">
        <v>12.5402</v>
      </c>
      <c r="I39" s="10">
        <v>13.089897499999999</v>
      </c>
      <c r="J39" s="10">
        <v>12.615465469</v>
      </c>
      <c r="K39" s="10">
        <v>13.8904</v>
      </c>
      <c r="L39" s="10">
        <v>14.576000000000001</v>
      </c>
      <c r="M39" s="10">
        <v>15.01336</v>
      </c>
      <c r="N39" s="10">
        <v>17.311544000000001</v>
      </c>
      <c r="O39" s="10">
        <v>14.599211541999999</v>
      </c>
      <c r="P39" s="10">
        <v>17.071204000000002</v>
      </c>
      <c r="Q39" s="10">
        <v>17.541558936000001</v>
      </c>
      <c r="R39" s="10">
        <v>15.468190786999999</v>
      </c>
      <c r="S39" s="10">
        <v>17.217553333000001</v>
      </c>
      <c r="T39" s="10">
        <v>17.97653</v>
      </c>
      <c r="U39" s="10">
        <v>19.415899</v>
      </c>
      <c r="V39" s="10">
        <v>27.212377</v>
      </c>
      <c r="W39" s="10">
        <v>24.796812999999997</v>
      </c>
      <c r="X39" s="10">
        <v>25.871541829999998</v>
      </c>
      <c r="Y39" s="10">
        <v>30.732834</v>
      </c>
      <c r="Z39" s="10">
        <v>34.439101000000001</v>
      </c>
    </row>
    <row r="40" spans="1:26">
      <c r="A40" s="10" t="s">
        <v>70</v>
      </c>
      <c r="B40" s="10">
        <v>0</v>
      </c>
      <c r="C40" s="10">
        <v>54</v>
      </c>
      <c r="D40" s="10">
        <v>51.036499999999997</v>
      </c>
      <c r="E40" s="10">
        <v>30.9</v>
      </c>
      <c r="F40" s="10">
        <v>47.713200000000001</v>
      </c>
      <c r="G40" s="10">
        <v>57.962969999999999</v>
      </c>
      <c r="H40" s="10">
        <v>262.62305109904997</v>
      </c>
      <c r="I40" s="10">
        <v>205.70248324299999</v>
      </c>
      <c r="J40" s="10">
        <v>122.96726</v>
      </c>
      <c r="K40" s="10">
        <v>126.94544</v>
      </c>
      <c r="L40" s="10">
        <v>444.022436782</v>
      </c>
      <c r="M40" s="10">
        <v>234.13900039999999</v>
      </c>
      <c r="N40" s="10">
        <v>291.356572003</v>
      </c>
      <c r="O40" s="10">
        <v>311.47973661140998</v>
      </c>
      <c r="P40" s="10">
        <v>322.95080000000002</v>
      </c>
      <c r="Q40" s="10">
        <v>345.56228349300005</v>
      </c>
      <c r="R40" s="10">
        <v>302.67700000000002</v>
      </c>
      <c r="S40" s="10">
        <v>323.935515119</v>
      </c>
      <c r="T40" s="10">
        <v>264.97399999999999</v>
      </c>
      <c r="U40" s="10">
        <v>304.91031977200004</v>
      </c>
      <c r="V40" s="10">
        <v>313.77817666599998</v>
      </c>
      <c r="W40" s="10">
        <v>0</v>
      </c>
      <c r="X40" s="10">
        <v>0</v>
      </c>
      <c r="Y40" s="10">
        <v>0</v>
      </c>
      <c r="Z40" s="10">
        <v>352.80752256400001</v>
      </c>
    </row>
    <row r="41" spans="1:26">
      <c r="A41" s="10" t="s">
        <v>69</v>
      </c>
      <c r="B41" s="10">
        <v>0</v>
      </c>
      <c r="C41" s="10">
        <v>0</v>
      </c>
      <c r="D41" s="10">
        <v>0</v>
      </c>
      <c r="E41" s="10">
        <v>5</v>
      </c>
      <c r="F41" s="10">
        <v>5</v>
      </c>
      <c r="G41" s="10">
        <v>5</v>
      </c>
      <c r="H41" s="10">
        <v>5</v>
      </c>
      <c r="I41" s="10">
        <v>5.2250000005000006</v>
      </c>
      <c r="J41" s="10">
        <v>5.4340000000000002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</row>
    <row r="42" spans="1:26">
      <c r="A42" s="10" t="s">
        <v>68</v>
      </c>
      <c r="B42" s="10">
        <v>1.05</v>
      </c>
      <c r="C42" s="10">
        <v>1.05</v>
      </c>
      <c r="D42" s="10">
        <v>1.113</v>
      </c>
      <c r="E42" s="10">
        <v>1.1687000000000001</v>
      </c>
      <c r="F42" s="10">
        <v>1.1870000000000001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</row>
    <row r="43" spans="1:26">
      <c r="A43" s="10" t="s">
        <v>67</v>
      </c>
      <c r="B43" s="10">
        <v>0</v>
      </c>
      <c r="C43" s="10">
        <v>0</v>
      </c>
      <c r="D43" s="10">
        <v>6.1826849629999998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5.6785299999999994</v>
      </c>
      <c r="L43" s="10">
        <v>45.116814839</v>
      </c>
      <c r="M43" s="10">
        <v>20</v>
      </c>
      <c r="N43" s="10">
        <v>60</v>
      </c>
      <c r="O43" s="10">
        <v>61.8</v>
      </c>
      <c r="P43" s="10">
        <v>10</v>
      </c>
      <c r="Q43" s="10">
        <v>63.654000000000003</v>
      </c>
      <c r="R43" s="10">
        <v>63.972629999999995</v>
      </c>
      <c r="S43" s="10">
        <v>20.670018725999999</v>
      </c>
      <c r="T43" s="10">
        <v>67.989270000000005</v>
      </c>
      <c r="U43" s="10">
        <v>67.989270000000005</v>
      </c>
      <c r="V43" s="10">
        <v>107.229</v>
      </c>
      <c r="W43" s="10">
        <v>110.446</v>
      </c>
      <c r="X43" s="10">
        <v>153.32499999999999</v>
      </c>
      <c r="Y43" s="10">
        <v>369.44122749999997</v>
      </c>
      <c r="Z43" s="10">
        <v>402.17200000000003</v>
      </c>
    </row>
    <row r="44" spans="1:26">
      <c r="A44" s="10" t="s">
        <v>66</v>
      </c>
      <c r="B44" s="10">
        <v>0</v>
      </c>
      <c r="C44" s="10">
        <v>7</v>
      </c>
      <c r="D44" s="10">
        <v>7</v>
      </c>
      <c r="E44" s="10">
        <v>7</v>
      </c>
      <c r="F44" s="10">
        <v>21</v>
      </c>
      <c r="G44" s="10">
        <v>6</v>
      </c>
      <c r="H44" s="10">
        <v>21</v>
      </c>
      <c r="I44" s="10">
        <v>21</v>
      </c>
      <c r="J44" s="10">
        <v>23</v>
      </c>
      <c r="K44" s="10">
        <v>35</v>
      </c>
      <c r="L44" s="10">
        <v>40</v>
      </c>
      <c r="M44" s="10">
        <v>47.825000000000003</v>
      </c>
      <c r="N44" s="10">
        <v>25</v>
      </c>
      <c r="O44" s="10">
        <v>65</v>
      </c>
      <c r="P44" s="10">
        <v>30</v>
      </c>
      <c r="Q44" s="10">
        <v>20</v>
      </c>
      <c r="R44" s="10">
        <v>17</v>
      </c>
      <c r="S44" s="10">
        <v>60</v>
      </c>
      <c r="T44" s="10">
        <v>102.705</v>
      </c>
      <c r="U44" s="10">
        <v>50</v>
      </c>
      <c r="V44" s="10">
        <v>50</v>
      </c>
      <c r="W44" s="10">
        <v>60</v>
      </c>
      <c r="X44" s="10">
        <v>63</v>
      </c>
      <c r="Y44" s="10">
        <v>67.92</v>
      </c>
      <c r="Z44" s="10">
        <v>70</v>
      </c>
    </row>
    <row r="45" spans="1:26">
      <c r="A45" s="10" t="s">
        <v>65</v>
      </c>
      <c r="B45" s="10">
        <v>0</v>
      </c>
      <c r="C45" s="10">
        <v>38.417000000000002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</row>
    <row r="46" spans="1:26">
      <c r="A46" s="10" t="s">
        <v>64</v>
      </c>
      <c r="B46" s="10">
        <v>0</v>
      </c>
      <c r="C46" s="10">
        <v>0</v>
      </c>
      <c r="D46" s="10">
        <v>0.95099999999999996</v>
      </c>
      <c r="E46" s="10">
        <v>0.62549999999999994</v>
      </c>
      <c r="F46" s="10">
        <v>0.67216799999999999</v>
      </c>
      <c r="G46" s="10">
        <v>0.47941255999999999</v>
      </c>
      <c r="H46" s="10">
        <v>0.50338318800000004</v>
      </c>
      <c r="I46" s="10">
        <v>1.1933831880000001</v>
      </c>
      <c r="J46" s="10">
        <v>0.72800049999999994</v>
      </c>
      <c r="K46" s="10">
        <v>0.76075999999999999</v>
      </c>
      <c r="L46" s="10">
        <v>0.79119039999999996</v>
      </c>
      <c r="M46" s="10">
        <v>0.75954278399999997</v>
      </c>
      <c r="N46" s="10">
        <v>0.79920000000000002</v>
      </c>
      <c r="O46" s="10">
        <v>3.0603613369999998</v>
      </c>
      <c r="P46" s="10">
        <v>0.49229622499999998</v>
      </c>
      <c r="Q46" s="10">
        <v>0.45570457800000003</v>
      </c>
      <c r="R46" s="10">
        <v>0.48006546900000002</v>
      </c>
      <c r="S46" s="10">
        <v>0.60344819399999994</v>
      </c>
      <c r="T46" s="10">
        <v>0.48281036899999996</v>
      </c>
      <c r="U46" s="10">
        <v>0.49099999999999999</v>
      </c>
      <c r="V46" s="10">
        <v>0.21787995499999999</v>
      </c>
      <c r="W46" s="10">
        <v>0.56342606299999998</v>
      </c>
      <c r="X46" s="10">
        <v>0.56342606299999998</v>
      </c>
      <c r="Y46" s="10">
        <v>0.5946883329999999</v>
      </c>
      <c r="Z46" s="10">
        <v>2.027062226</v>
      </c>
    </row>
    <row r="47" spans="1:26">
      <c r="A47" s="10" t="s">
        <v>63</v>
      </c>
      <c r="B47" s="10">
        <v>0</v>
      </c>
      <c r="C47" s="10">
        <v>40</v>
      </c>
      <c r="D47" s="10">
        <v>15</v>
      </c>
      <c r="E47" s="10">
        <v>16.757999999999999</v>
      </c>
      <c r="F47" s="10">
        <v>50.45</v>
      </c>
      <c r="G47" s="10">
        <v>43.435000000000002</v>
      </c>
      <c r="H47" s="10">
        <v>29.5</v>
      </c>
      <c r="I47" s="10">
        <v>59.101999999999997</v>
      </c>
      <c r="J47" s="10">
        <v>64.8</v>
      </c>
      <c r="K47" s="10">
        <v>66</v>
      </c>
      <c r="L47" s="10">
        <v>123.32622000000001</v>
      </c>
      <c r="M47" s="10">
        <v>162.19999999999999</v>
      </c>
      <c r="N47" s="10">
        <v>121.715</v>
      </c>
      <c r="O47" s="10">
        <v>80</v>
      </c>
      <c r="P47" s="10">
        <v>78.431372549000002</v>
      </c>
      <c r="Q47" s="10">
        <v>90</v>
      </c>
      <c r="R47" s="10">
        <v>92</v>
      </c>
      <c r="S47" s="10">
        <v>130</v>
      </c>
      <c r="T47" s="10">
        <v>99.694683999999995</v>
      </c>
      <c r="U47" s="10">
        <v>103.41800000000001</v>
      </c>
      <c r="V47" s="10">
        <v>109.37444003</v>
      </c>
      <c r="W47" s="10">
        <v>110.24</v>
      </c>
      <c r="X47" s="10">
        <v>120.25</v>
      </c>
      <c r="Y47" s="10">
        <v>166.549969</v>
      </c>
      <c r="Z47" s="10">
        <v>144.57</v>
      </c>
    </row>
    <row r="48" spans="1:26">
      <c r="A48" s="10" t="s">
        <v>62</v>
      </c>
      <c r="B48" s="10">
        <v>0</v>
      </c>
      <c r="C48" s="10">
        <v>0</v>
      </c>
      <c r="D48" s="10">
        <v>0</v>
      </c>
      <c r="E48" s="10">
        <v>2</v>
      </c>
      <c r="F48" s="10">
        <v>45</v>
      </c>
      <c r="G48" s="10">
        <v>45</v>
      </c>
      <c r="H48" s="10">
        <v>30</v>
      </c>
      <c r="I48" s="10">
        <v>45.561999999999998</v>
      </c>
      <c r="J48" s="10">
        <v>50</v>
      </c>
      <c r="K48" s="10">
        <v>62</v>
      </c>
      <c r="L48" s="10">
        <v>21.527000000000001</v>
      </c>
      <c r="M48" s="10">
        <v>43.4</v>
      </c>
      <c r="N48" s="10">
        <v>118.20099999999999</v>
      </c>
      <c r="O48" s="10">
        <v>169.93199999999999</v>
      </c>
      <c r="P48" s="10">
        <v>121.21024475899999</v>
      </c>
      <c r="Q48" s="10">
        <v>105</v>
      </c>
      <c r="R48" s="10">
        <v>129</v>
      </c>
      <c r="S48" s="10">
        <v>141</v>
      </c>
      <c r="T48" s="10">
        <v>111.02200000000001</v>
      </c>
      <c r="U48" s="10">
        <v>99.180999999999997</v>
      </c>
      <c r="V48" s="10">
        <v>134.14412202099999</v>
      </c>
      <c r="W48" s="10">
        <v>135.29</v>
      </c>
      <c r="X48" s="10">
        <v>140.29</v>
      </c>
      <c r="Y48" s="10">
        <v>144.49870000000001</v>
      </c>
      <c r="Z48" s="10">
        <v>176.084</v>
      </c>
    </row>
    <row r="49" spans="1:26">
      <c r="A49" s="10" t="s">
        <v>61</v>
      </c>
      <c r="B49" s="10">
        <v>0</v>
      </c>
      <c r="C49" s="10">
        <v>0</v>
      </c>
      <c r="D49" s="10">
        <v>0</v>
      </c>
      <c r="E49" s="10">
        <v>0.22500000000000001</v>
      </c>
      <c r="F49" s="10">
        <v>4.6265144659999997</v>
      </c>
      <c r="G49" s="10">
        <v>4.806129844</v>
      </c>
      <c r="H49" s="10">
        <v>5.0116351880000005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</row>
    <row r="50" spans="1:26">
      <c r="A50" s="10" t="s">
        <v>60</v>
      </c>
      <c r="B50" s="10">
        <v>0</v>
      </c>
      <c r="C50" s="10">
        <v>0</v>
      </c>
      <c r="D50" s="10">
        <v>0</v>
      </c>
      <c r="E50" s="10">
        <v>2.443275265</v>
      </c>
      <c r="F50" s="10">
        <v>8.2758330900000008</v>
      </c>
      <c r="G50" s="10">
        <v>19.422985864999998</v>
      </c>
      <c r="H50" s="10">
        <v>12.239420565</v>
      </c>
      <c r="I50" s="10">
        <v>3.8888673260000002</v>
      </c>
      <c r="J50" s="10">
        <v>28.217853813000001</v>
      </c>
      <c r="K50" s="10">
        <v>33.855764217000001</v>
      </c>
      <c r="L50" s="10">
        <v>4.4152219199999996</v>
      </c>
      <c r="M50" s="10">
        <v>4.0312597329999997</v>
      </c>
      <c r="N50" s="10">
        <v>6.8168507630000006</v>
      </c>
      <c r="O50" s="10">
        <v>7.0213562849999995</v>
      </c>
      <c r="P50" s="10">
        <v>12.41926398</v>
      </c>
      <c r="Q50" s="10">
        <v>13.667732656</v>
      </c>
      <c r="R50" s="10">
        <v>14.533284737000001</v>
      </c>
      <c r="S50" s="10">
        <v>18.327282678</v>
      </c>
      <c r="T50" s="10">
        <v>19.078701268</v>
      </c>
      <c r="U50" s="10">
        <v>22.123999999999999</v>
      </c>
      <c r="V50" s="10">
        <v>20.275373986999998</v>
      </c>
      <c r="W50" s="10">
        <v>23.559486048</v>
      </c>
      <c r="X50" s="10">
        <v>26.330511030999997</v>
      </c>
      <c r="Y50" s="10">
        <v>24.936489723999998</v>
      </c>
      <c r="Z50" s="10">
        <v>33.737514392999998</v>
      </c>
    </row>
    <row r="51" spans="1:26">
      <c r="A51" s="10" t="s">
        <v>59</v>
      </c>
      <c r="B51" s="10">
        <v>0</v>
      </c>
      <c r="C51" s="10">
        <v>0</v>
      </c>
      <c r="D51" s="10">
        <v>0</v>
      </c>
      <c r="E51" s="10">
        <v>0</v>
      </c>
      <c r="F51" s="10">
        <v>100</v>
      </c>
      <c r="G51" s="10">
        <v>100</v>
      </c>
      <c r="H51" s="10">
        <v>100</v>
      </c>
      <c r="I51" s="10">
        <v>100</v>
      </c>
      <c r="J51" s="10">
        <v>300</v>
      </c>
      <c r="K51" s="10">
        <v>300</v>
      </c>
      <c r="L51" s="10">
        <v>500</v>
      </c>
      <c r="M51" s="10">
        <v>500</v>
      </c>
      <c r="N51" s="10">
        <v>515</v>
      </c>
      <c r="O51" s="10">
        <v>545.9</v>
      </c>
      <c r="P51" s="10">
        <v>665.9</v>
      </c>
      <c r="Q51" s="10">
        <v>1135.877</v>
      </c>
      <c r="R51" s="10">
        <v>1535.877</v>
      </c>
      <c r="S51" s="10">
        <v>1535.877</v>
      </c>
      <c r="T51" s="10">
        <v>1130</v>
      </c>
      <c r="U51" s="10">
        <v>1200</v>
      </c>
      <c r="V51" s="10">
        <v>400</v>
      </c>
      <c r="W51" s="10">
        <v>0</v>
      </c>
      <c r="X51" s="10">
        <v>70</v>
      </c>
      <c r="Y51" s="10">
        <v>1050</v>
      </c>
      <c r="Z51" s="10">
        <v>54.61</v>
      </c>
    </row>
    <row r="52" spans="1:26">
      <c r="A52" s="10" t="s">
        <v>58</v>
      </c>
      <c r="B52" s="10">
        <v>0</v>
      </c>
      <c r="C52" s="10">
        <v>0</v>
      </c>
      <c r="D52" s="10">
        <v>0</v>
      </c>
      <c r="E52" s="10">
        <v>107</v>
      </c>
      <c r="F52" s="10">
        <v>40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</row>
    <row r="53" spans="1:26">
      <c r="A53" s="10" t="s">
        <v>57</v>
      </c>
      <c r="B53" s="10">
        <v>0</v>
      </c>
      <c r="C53" s="10">
        <v>0</v>
      </c>
      <c r="D53" s="10">
        <v>0</v>
      </c>
      <c r="E53" s="10">
        <v>0</v>
      </c>
      <c r="F53" s="10">
        <v>60</v>
      </c>
      <c r="G53" s="10">
        <v>230</v>
      </c>
      <c r="H53" s="10">
        <v>320</v>
      </c>
      <c r="I53" s="10">
        <v>104.08</v>
      </c>
      <c r="J53" s="10">
        <v>100</v>
      </c>
      <c r="K53" s="10">
        <v>10</v>
      </c>
      <c r="L53" s="10">
        <v>20.289000000000001</v>
      </c>
      <c r="M53" s="10">
        <v>1</v>
      </c>
      <c r="N53" s="10">
        <v>28.91</v>
      </c>
      <c r="O53" s="10">
        <v>10</v>
      </c>
      <c r="P53" s="10">
        <v>0</v>
      </c>
      <c r="Q53" s="10">
        <v>0</v>
      </c>
      <c r="R53" s="10">
        <v>114.654481</v>
      </c>
      <c r="S53" s="10">
        <v>123.23045867</v>
      </c>
      <c r="T53" s="10">
        <v>118.85299999999999</v>
      </c>
      <c r="U53" s="10">
        <v>126.12</v>
      </c>
      <c r="V53" s="10">
        <v>127.673</v>
      </c>
      <c r="W53" s="10">
        <v>194</v>
      </c>
      <c r="X53" s="10">
        <v>152.113696328</v>
      </c>
      <c r="Y53" s="10">
        <v>200.42169632899999</v>
      </c>
      <c r="Z53" s="10">
        <v>197.99700000000001</v>
      </c>
    </row>
    <row r="54" spans="1:26">
      <c r="A54" s="10" t="s">
        <v>56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0.1206</v>
      </c>
      <c r="H54" s="10">
        <v>0.24</v>
      </c>
      <c r="I54" s="10">
        <v>5.2249999999999998E-2</v>
      </c>
      <c r="J54" s="10">
        <v>5.8000000000000003E-2</v>
      </c>
      <c r="K54" s="10">
        <v>6.0609999999999997E-2</v>
      </c>
      <c r="L54" s="10">
        <v>6.3034400000000004E-2</v>
      </c>
      <c r="M54" s="10">
        <v>6.4925432000000005E-2</v>
      </c>
      <c r="N54" s="10">
        <v>6.6873194999999996E-2</v>
      </c>
      <c r="O54" s="10">
        <v>6.9000000000000006E-2</v>
      </c>
      <c r="P54" s="10">
        <v>6.9000000000000006E-2</v>
      </c>
      <c r="Q54" s="10">
        <v>0.04</v>
      </c>
      <c r="R54" s="10">
        <v>4.1000000000000002E-2</v>
      </c>
      <c r="S54" s="10">
        <v>3.6899999999999995E-2</v>
      </c>
      <c r="T54" s="10">
        <v>0.1024</v>
      </c>
      <c r="U54" s="10">
        <v>0.2</v>
      </c>
      <c r="V54" s="10">
        <v>0.20599999999999999</v>
      </c>
      <c r="W54" s="10">
        <v>0.21299999999999999</v>
      </c>
      <c r="X54" s="10">
        <v>0.21299999999999999</v>
      </c>
      <c r="Y54" s="10">
        <v>0.223</v>
      </c>
      <c r="Z54" s="10">
        <v>0.24399999999999999</v>
      </c>
    </row>
    <row r="55" spans="1:26">
      <c r="A55" s="10" t="s">
        <v>55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7.0078000000000005</v>
      </c>
      <c r="I55" s="10">
        <v>7.3231510000000002</v>
      </c>
      <c r="J55" s="10">
        <v>7.6160770000000007</v>
      </c>
      <c r="K55" s="10">
        <v>8.0730420000000009</v>
      </c>
      <c r="L55" s="10">
        <v>8.3959639999999993</v>
      </c>
      <c r="M55" s="10">
        <v>8.6478429999999999</v>
      </c>
      <c r="N55" s="10">
        <v>9.3142969999999998</v>
      </c>
      <c r="O55" s="10">
        <v>8.2475959999999997</v>
      </c>
      <c r="P55" s="10">
        <v>8.4950238800000015</v>
      </c>
      <c r="Q55" s="10">
        <v>8.7498749999999994</v>
      </c>
      <c r="R55" s="10">
        <v>9.0386209999999991</v>
      </c>
      <c r="S55" s="10">
        <v>9.4001659999999987</v>
      </c>
      <c r="T55" s="10">
        <v>9.7855730000000012</v>
      </c>
      <c r="U55" s="10">
        <v>10.128069</v>
      </c>
      <c r="V55" s="10">
        <v>10.431912000000001</v>
      </c>
      <c r="W55" s="10">
        <v>10.431912000000001</v>
      </c>
      <c r="X55" s="10">
        <v>0</v>
      </c>
      <c r="Y55" s="10">
        <v>0</v>
      </c>
      <c r="Z55" s="10">
        <v>0</v>
      </c>
    </row>
    <row r="56" spans="1:26">
      <c r="A56" s="10" t="s">
        <v>54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0.56239250000000007</v>
      </c>
      <c r="J56" s="10">
        <v>0.58499999999999996</v>
      </c>
      <c r="K56" s="10">
        <v>0.61132500000000001</v>
      </c>
      <c r="L56" s="10">
        <v>0.63577800000000007</v>
      </c>
      <c r="M56" s="10">
        <v>0.65485134</v>
      </c>
      <c r="N56" s="10">
        <v>0.67449688000000008</v>
      </c>
      <c r="O56" s="10">
        <v>0.69499999999999995</v>
      </c>
      <c r="P56" s="10">
        <v>0.71599999999999997</v>
      </c>
      <c r="Q56" s="10">
        <v>0.54100000000000004</v>
      </c>
      <c r="R56" s="10">
        <v>0.56100000000000005</v>
      </c>
      <c r="S56" s="10">
        <v>0.50490000000000002</v>
      </c>
      <c r="T56" s="10">
        <v>0.52004700000000004</v>
      </c>
      <c r="U56" s="10">
        <v>0.52004700000000004</v>
      </c>
      <c r="V56" s="10">
        <v>0.53600000000000003</v>
      </c>
      <c r="W56" s="10">
        <v>0.55300000000000005</v>
      </c>
      <c r="X56" s="10">
        <v>0.56959000000000004</v>
      </c>
      <c r="Y56" s="10">
        <v>0.56959000000000004</v>
      </c>
      <c r="Z56" s="10">
        <v>0.622</v>
      </c>
    </row>
    <row r="57" spans="1:26">
      <c r="A57" s="10" t="s">
        <v>53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18.756</v>
      </c>
      <c r="K57" s="10">
        <v>17</v>
      </c>
      <c r="L57" s="10">
        <v>19.999689999999998</v>
      </c>
      <c r="M57" s="10">
        <v>27.283000000000001</v>
      </c>
      <c r="N57" s="10">
        <v>21</v>
      </c>
      <c r="O57" s="10">
        <v>40</v>
      </c>
      <c r="P57" s="10">
        <v>42.633747706000001</v>
      </c>
      <c r="Q57" s="10">
        <v>13.950559355999999</v>
      </c>
      <c r="R57" s="10">
        <v>4.4918656090000004</v>
      </c>
      <c r="S57" s="10">
        <v>34.980332505999996</v>
      </c>
      <c r="T57" s="10">
        <v>6.8528739999999999</v>
      </c>
      <c r="U57" s="10">
        <v>9.1599900000000005</v>
      </c>
      <c r="V57" s="10">
        <v>250.95689570499999</v>
      </c>
      <c r="W57" s="10">
        <v>17.178109370999998</v>
      </c>
      <c r="X57" s="10">
        <v>24.824850713</v>
      </c>
      <c r="Y57" s="10">
        <v>20</v>
      </c>
      <c r="Z57" s="10">
        <v>34.778222229000001</v>
      </c>
    </row>
    <row r="58" spans="1:26">
      <c r="A58" s="10" t="s">
        <v>52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15</v>
      </c>
      <c r="K58" s="10">
        <v>55</v>
      </c>
      <c r="L58" s="10">
        <v>53.5</v>
      </c>
      <c r="M58" s="10">
        <v>59.8</v>
      </c>
      <c r="N58" s="10">
        <v>83.055999999999997</v>
      </c>
      <c r="O58" s="10">
        <v>129.47999999999999</v>
      </c>
      <c r="P58" s="10">
        <v>65.218989273999995</v>
      </c>
      <c r="Q58" s="10">
        <v>60</v>
      </c>
      <c r="R58" s="10">
        <v>56</v>
      </c>
      <c r="S58" s="10">
        <v>40.941608406999997</v>
      </c>
      <c r="T58" s="10">
        <v>329.25</v>
      </c>
      <c r="U58" s="10">
        <v>120</v>
      </c>
      <c r="V58" s="10">
        <v>50.665309822000005</v>
      </c>
      <c r="W58" s="10">
        <v>88.312718676999992</v>
      </c>
      <c r="X58" s="10">
        <v>130.26</v>
      </c>
      <c r="Y58" s="10">
        <v>114.1678</v>
      </c>
      <c r="Z58" s="10">
        <v>159.31399999999999</v>
      </c>
    </row>
    <row r="59" spans="1:26">
      <c r="A59" s="10" t="s">
        <v>51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44.085987522020005</v>
      </c>
      <c r="M59" s="10">
        <v>45.408567148000003</v>
      </c>
      <c r="N59" s="10">
        <v>46.77082416199999</v>
      </c>
      <c r="O59" s="10">
        <v>48.173948887000002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</row>
    <row r="60" spans="1:26">
      <c r="A60" s="10" t="s">
        <v>50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1200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</row>
    <row r="61" spans="1:26">
      <c r="A61" s="10" t="s">
        <v>49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1.2</v>
      </c>
      <c r="M61" s="10">
        <v>1.8</v>
      </c>
      <c r="N61" s="10">
        <v>2.5</v>
      </c>
      <c r="O61" s="10">
        <v>1.462</v>
      </c>
      <c r="P61" s="10">
        <v>4</v>
      </c>
      <c r="Q61" s="10">
        <v>5.1029999999999998</v>
      </c>
      <c r="R61" s="10">
        <v>4.3</v>
      </c>
      <c r="S61" s="10">
        <v>3.95</v>
      </c>
      <c r="T61" s="10">
        <v>3.782468239</v>
      </c>
      <c r="U61" s="10">
        <v>3.226</v>
      </c>
      <c r="V61" s="10">
        <v>5.7125950000000003</v>
      </c>
      <c r="W61" s="10">
        <v>6.0105889999999995</v>
      </c>
      <c r="X61" s="10">
        <v>6.2510129999999995</v>
      </c>
      <c r="Y61" s="10">
        <v>6.7533613180000005</v>
      </c>
      <c r="Z61" s="10">
        <v>26.024000000000001</v>
      </c>
    </row>
    <row r="62" spans="1:26">
      <c r="A62" s="10" t="s">
        <v>48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101.93300000000001</v>
      </c>
      <c r="Q62" s="10">
        <v>14.980221756999999</v>
      </c>
      <c r="R62" s="10">
        <v>34.150800000000004</v>
      </c>
      <c r="S62" s="10">
        <v>150.42647573299999</v>
      </c>
      <c r="T62" s="10">
        <v>242.977498271</v>
      </c>
      <c r="U62" s="10">
        <v>244.39279281099999</v>
      </c>
      <c r="V62" s="10">
        <v>339.341936229</v>
      </c>
      <c r="W62" s="10">
        <v>331.07956616400003</v>
      </c>
      <c r="X62" s="10">
        <v>207.76921951</v>
      </c>
      <c r="Y62" s="10">
        <v>180.83600000000001</v>
      </c>
      <c r="Z62" s="10">
        <v>328.37299999999999</v>
      </c>
    </row>
    <row r="63" spans="1:26">
      <c r="A63" s="10" t="s">
        <v>47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120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</row>
    <row r="64" spans="1:26">
      <c r="A64" s="10" t="s">
        <v>46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290</v>
      </c>
      <c r="N64" s="10">
        <v>213.7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</row>
    <row r="65" spans="1:26">
      <c r="A65" s="10" t="s">
        <v>45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5419.8339999999998</v>
      </c>
      <c r="P65" s="10">
        <v>10654.281406686001</v>
      </c>
      <c r="Q65" s="10">
        <v>10970.876937562</v>
      </c>
      <c r="R65" s="10">
        <v>8446.3593912969991</v>
      </c>
      <c r="S65" s="10">
        <v>3217.2769216300003</v>
      </c>
      <c r="T65" s="10">
        <v>759.42936349500008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</row>
    <row r="66" spans="1:26">
      <c r="A66" s="10" t="s">
        <v>44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12</v>
      </c>
      <c r="P66" s="10">
        <v>10</v>
      </c>
      <c r="Q66" s="10">
        <v>23.482024614</v>
      </c>
      <c r="R66" s="10">
        <v>30.220584614</v>
      </c>
      <c r="S66" s="10">
        <v>36.2682</v>
      </c>
      <c r="T66" s="10">
        <v>37.780999999999999</v>
      </c>
      <c r="U66" s="10">
        <v>40</v>
      </c>
      <c r="V66" s="10">
        <v>51.1</v>
      </c>
      <c r="W66" s="10">
        <v>62.325400000000002</v>
      </c>
      <c r="X66" s="10">
        <v>74.359954033999998</v>
      </c>
      <c r="Y66" s="10">
        <v>84.960499999999996</v>
      </c>
      <c r="Z66" s="10">
        <v>62.05</v>
      </c>
    </row>
    <row r="67" spans="1:26">
      <c r="A67" s="10" t="s">
        <v>43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2.1280000000000001</v>
      </c>
      <c r="Q67" s="10">
        <v>1.7179390909999999</v>
      </c>
      <c r="R67" s="10">
        <v>1.75861099</v>
      </c>
      <c r="S67" s="10">
        <v>1.6585999999999999</v>
      </c>
      <c r="T67" s="10">
        <v>0.80453116400000002</v>
      </c>
      <c r="U67" s="10">
        <v>1.65</v>
      </c>
      <c r="V67" s="10">
        <v>1.4145519</v>
      </c>
      <c r="W67" s="10">
        <v>2.552</v>
      </c>
      <c r="X67" s="10">
        <v>2.6825000000000001</v>
      </c>
      <c r="Y67" s="10">
        <v>2.7814000000000001</v>
      </c>
      <c r="Z67" s="10">
        <v>2.7482000000000002</v>
      </c>
    </row>
    <row r="68" spans="1:26">
      <c r="A68" s="10" t="s">
        <v>42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13</v>
      </c>
      <c r="Q68" s="10">
        <v>50</v>
      </c>
      <c r="R68" s="10">
        <v>14.91</v>
      </c>
      <c r="S68" s="10">
        <v>25.078204112999998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</row>
    <row r="69" spans="1:26">
      <c r="A69" s="10" t="s">
        <v>41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11.455837234000001</v>
      </c>
      <c r="Q69" s="10">
        <v>8.6470000000000002</v>
      </c>
      <c r="R69" s="10">
        <v>11.30944</v>
      </c>
      <c r="S69" s="10">
        <v>11.03</v>
      </c>
      <c r="T69" s="10">
        <v>5.0743159999999996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</row>
    <row r="70" spans="1:26">
      <c r="A70" s="10" t="s">
        <v>40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697.08408279000002</v>
      </c>
      <c r="Q70" s="10">
        <v>308.149716571</v>
      </c>
      <c r="R70" s="10">
        <v>717.00652099999991</v>
      </c>
      <c r="S70" s="10">
        <v>782.77855099999999</v>
      </c>
      <c r="T70" s="10">
        <v>799.08404700000006</v>
      </c>
      <c r="U70" s="10">
        <v>823.28567099999998</v>
      </c>
      <c r="V70" s="10">
        <v>853.66986299999996</v>
      </c>
      <c r="W70" s="10">
        <v>890.90289500000006</v>
      </c>
      <c r="X70" s="10">
        <v>894.23411699999997</v>
      </c>
      <c r="Y70" s="10">
        <v>1002.6386</v>
      </c>
      <c r="Z70" s="10">
        <v>1113.733219</v>
      </c>
    </row>
    <row r="71" spans="1:26">
      <c r="A71" s="10" t="s">
        <v>39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50</v>
      </c>
      <c r="R71" s="10">
        <v>50</v>
      </c>
      <c r="S71" s="10">
        <v>72.052009730999998</v>
      </c>
      <c r="T71" s="10">
        <v>74.213570022999988</v>
      </c>
      <c r="U71" s="10">
        <v>90</v>
      </c>
      <c r="V71" s="10">
        <v>93.06</v>
      </c>
      <c r="W71" s="10">
        <v>100</v>
      </c>
      <c r="X71" s="10">
        <v>100</v>
      </c>
      <c r="Y71" s="10">
        <v>250</v>
      </c>
      <c r="Z71" s="10">
        <v>110</v>
      </c>
    </row>
    <row r="72" spans="1:26">
      <c r="A72" s="10" t="s">
        <v>38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28.9</v>
      </c>
      <c r="T72" s="10">
        <v>26.6</v>
      </c>
      <c r="U72" s="10">
        <v>52</v>
      </c>
      <c r="V72" s="10">
        <v>31.874008178</v>
      </c>
      <c r="W72" s="10">
        <v>25.175999999999998</v>
      </c>
      <c r="X72" s="10">
        <v>34.990810898000007</v>
      </c>
      <c r="Y72" s="10">
        <v>45.113</v>
      </c>
      <c r="Z72" s="10">
        <v>49.912999999999997</v>
      </c>
    </row>
    <row r="73" spans="1:26">
      <c r="A73" s="10" t="s">
        <v>37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28.341943879999999</v>
      </c>
      <c r="T73" s="10">
        <v>-2.002083678</v>
      </c>
      <c r="U73" s="10">
        <v>41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</row>
    <row r="74" spans="1:26">
      <c r="A74" s="10" t="s">
        <v>36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12.225</v>
      </c>
      <c r="X74" s="10">
        <v>0</v>
      </c>
      <c r="Y74" s="10">
        <v>0</v>
      </c>
      <c r="Z74" s="10">
        <v>0</v>
      </c>
    </row>
    <row r="75" spans="1:26">
      <c r="A75" s="10" t="s">
        <v>35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2.95</v>
      </c>
      <c r="X75" s="10">
        <v>2.92</v>
      </c>
      <c r="Y75" s="10">
        <v>3.12</v>
      </c>
      <c r="Z75" s="10">
        <v>3.2622194549999999</v>
      </c>
    </row>
    <row r="76" spans="1:26">
      <c r="A76" s="10" t="s">
        <v>34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40527.300000000003</v>
      </c>
      <c r="W76" s="10">
        <v>24977.487415812</v>
      </c>
      <c r="X76" s="10">
        <v>1620.3750625590001</v>
      </c>
      <c r="Y76" s="10">
        <v>0</v>
      </c>
      <c r="Z76" s="10">
        <v>0</v>
      </c>
    </row>
    <row r="77" spans="1:26">
      <c r="A77" s="10" t="s">
        <v>136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2.087563281</v>
      </c>
      <c r="Z77" s="10">
        <v>4</v>
      </c>
    </row>
    <row r="78" spans="1:26">
      <c r="A78" s="10" t="s">
        <v>137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</row>
    <row r="79" spans="1:26">
      <c r="A79" s="10" t="s">
        <v>138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</row>
    <row r="80" spans="1:26">
      <c r="A80" s="61" t="s">
        <v>33</v>
      </c>
      <c r="B80" s="62">
        <f>SUM(B8:B79)</f>
        <v>2452.6386428139999</v>
      </c>
      <c r="C80" s="62">
        <f t="shared" ref="C80:Y80" si="2">SUM(C8:C79)</f>
        <v>3279.5472473850004</v>
      </c>
      <c r="D80" s="62">
        <f t="shared" si="2"/>
        <v>2902.2260221180004</v>
      </c>
      <c r="E80" s="62">
        <f t="shared" si="2"/>
        <v>2511.6439461230007</v>
      </c>
      <c r="F80" s="62">
        <f t="shared" si="2"/>
        <v>3329.3823721714202</v>
      </c>
      <c r="G80" s="62">
        <f t="shared" si="2"/>
        <v>3319.1033293540008</v>
      </c>
      <c r="H80" s="62">
        <f t="shared" si="2"/>
        <v>4455.4863957710504</v>
      </c>
      <c r="I80" s="62">
        <f t="shared" si="2"/>
        <v>4901.9067899584979</v>
      </c>
      <c r="J80" s="62">
        <f t="shared" si="2"/>
        <v>4154.7316770050002</v>
      </c>
      <c r="K80" s="62">
        <f t="shared" si="2"/>
        <v>6078.1099825770016</v>
      </c>
      <c r="L80" s="62">
        <f t="shared" si="2"/>
        <v>8925.3563478850192</v>
      </c>
      <c r="M80" s="62">
        <f t="shared" si="2"/>
        <v>7831.7335661289999</v>
      </c>
      <c r="N80" s="62">
        <f t="shared" si="2"/>
        <v>8576.221393404001</v>
      </c>
      <c r="O80" s="62">
        <f t="shared" si="2"/>
        <v>12996.81005519141</v>
      </c>
      <c r="P80" s="62">
        <f t="shared" si="2"/>
        <v>20682.351984817</v>
      </c>
      <c r="Q80" s="62">
        <f t="shared" si="2"/>
        <v>19595.586794431001</v>
      </c>
      <c r="R80" s="62">
        <f t="shared" si="2"/>
        <v>18203.418785313996</v>
      </c>
      <c r="S80" s="62">
        <f t="shared" si="2"/>
        <v>14149.408895764</v>
      </c>
      <c r="T80" s="62">
        <f t="shared" si="2"/>
        <v>11160.802171283922</v>
      </c>
      <c r="U80" s="62">
        <f t="shared" si="2"/>
        <v>10684.323902479999</v>
      </c>
      <c r="V80" s="62">
        <f t="shared" si="2"/>
        <v>52378.589610082003</v>
      </c>
      <c r="W80" s="62">
        <f t="shared" si="2"/>
        <v>36883.166155432998</v>
      </c>
      <c r="X80" s="62">
        <f t="shared" si="2"/>
        <v>13630.678989861</v>
      </c>
      <c r="Y80" s="62">
        <f t="shared" si="2"/>
        <v>14576.747674606995</v>
      </c>
      <c r="Z80" s="62">
        <f t="shared" ref="Z80" si="3">SUM(Z8:Z79)</f>
        <v>15207.329599317</v>
      </c>
    </row>
    <row r="81" spans="1:26">
      <c r="A81" s="21" t="str">
        <f>+'Ingresos del PGN (Aforo)'!B20</f>
        <v>*Información a enero de 2024</v>
      </c>
    </row>
    <row r="82" spans="1:26">
      <c r="A82" s="21" t="s">
        <v>32</v>
      </c>
      <c r="Z82" s="10">
        <f>+'Ingresos del PGN (Aforo)'!AA11-'Fondos Especiales (Aforo)'!Z80</f>
        <v>0</v>
      </c>
    </row>
    <row r="83" spans="1:26">
      <c r="A83" s="2"/>
      <c r="S83" s="11"/>
      <c r="Z83" s="10"/>
    </row>
  </sheetData>
  <mergeCells count="2">
    <mergeCell ref="A1:Y1"/>
    <mergeCell ref="A2:Y2"/>
  </mergeCells>
  <phoneticPr fontId="10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B26"/>
  <sheetViews>
    <sheetView showGridLines="0" zoomScaleNormal="100" workbookViewId="0">
      <pane xSplit="2" ySplit="6" topLeftCell="L7" activePane="bottomRight" state="frozen"/>
      <selection pane="topRight" activeCell="C1" sqref="C1"/>
      <selection pane="bottomLeft" activeCell="A6" sqref="A6"/>
      <selection pane="bottomRight" activeCell="S27" sqref="S27"/>
    </sheetView>
  </sheetViews>
  <sheetFormatPr baseColWidth="10" defaultColWidth="11.42578125" defaultRowHeight="11.25" outlineLevelCol="1"/>
  <cols>
    <col min="1" max="1" width="2.7109375" style="2" customWidth="1"/>
    <col min="2" max="2" width="32.28515625" style="2" customWidth="1"/>
    <col min="3" max="5" width="9.42578125" style="2" bestFit="1" customWidth="1" outlineLevel="1"/>
    <col min="6" max="6" width="9" style="2" bestFit="1" customWidth="1" outlineLevel="1"/>
    <col min="7" max="8" width="9.42578125" style="2" bestFit="1" customWidth="1" outlineLevel="1"/>
    <col min="9" max="10" width="10.140625" style="2" bestFit="1" customWidth="1" outlineLevel="1"/>
    <col min="11" max="12" width="10.28515625" style="2" bestFit="1" customWidth="1" outlineLevel="1"/>
    <col min="13" max="26" width="10.28515625" style="2" bestFit="1" customWidth="1"/>
    <col min="27" max="27" width="11.28515625" style="2" customWidth="1"/>
    <col min="28" max="28" width="13.5703125" style="2" customWidth="1"/>
    <col min="29" max="16384" width="11.42578125" style="2"/>
  </cols>
  <sheetData>
    <row r="2" spans="2:26" ht="12.75">
      <c r="B2" s="91" t="s">
        <v>20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2:26" ht="15" customHeight="1">
      <c r="B3" s="93" t="s">
        <v>21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2:26" ht="15" customHeight="1">
      <c r="B4" s="81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26" ht="9.9499999999999993" customHeight="1">
      <c r="B5" s="43" t="s">
        <v>0</v>
      </c>
      <c r="C5" s="48" t="s">
        <v>12</v>
      </c>
      <c r="D5" s="48" t="s">
        <v>13</v>
      </c>
      <c r="E5" s="48" t="s">
        <v>14</v>
      </c>
      <c r="F5" s="48" t="s">
        <v>15</v>
      </c>
      <c r="G5" s="48">
        <v>2004</v>
      </c>
      <c r="H5" s="48">
        <v>2005</v>
      </c>
      <c r="I5" s="48">
        <v>2006</v>
      </c>
      <c r="J5" s="48">
        <v>2007</v>
      </c>
      <c r="K5" s="48">
        <v>2008</v>
      </c>
      <c r="L5" s="48">
        <v>2009</v>
      </c>
      <c r="M5" s="48">
        <v>2010</v>
      </c>
      <c r="N5" s="48">
        <v>2011</v>
      </c>
      <c r="O5" s="48">
        <v>2012</v>
      </c>
      <c r="P5" s="48">
        <v>2013</v>
      </c>
      <c r="Q5" s="48">
        <v>2014</v>
      </c>
      <c r="R5" s="48">
        <v>2015</v>
      </c>
      <c r="S5" s="48">
        <v>2016</v>
      </c>
      <c r="T5" s="48">
        <v>2017</v>
      </c>
      <c r="U5" s="48">
        <v>2018</v>
      </c>
      <c r="V5" s="48">
        <v>2019</v>
      </c>
      <c r="W5" s="48">
        <v>2020</v>
      </c>
      <c r="X5" s="48">
        <v>2021</v>
      </c>
      <c r="Y5" s="48">
        <v>2022</v>
      </c>
      <c r="Z5" s="48" t="s">
        <v>124</v>
      </c>
    </row>
    <row r="6" spans="2:26" ht="9.9499999999999993" customHeight="1">
      <c r="B6" s="4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2:26">
      <c r="B7" s="41" t="s">
        <v>16</v>
      </c>
      <c r="C7" s="34">
        <v>45208.053115282994</v>
      </c>
      <c r="D7" s="34">
        <v>57863.757390610001</v>
      </c>
      <c r="E7" s="34">
        <f>SUM(E8:E11)</f>
        <v>58262.517209236001</v>
      </c>
      <c r="F7" s="34">
        <f t="shared" ref="F7:Z7" si="0">SUM(F8:F11)</f>
        <v>67615.494695407411</v>
      </c>
      <c r="G7" s="34">
        <f t="shared" si="0"/>
        <v>71024.118869842059</v>
      </c>
      <c r="H7" s="34">
        <f t="shared" si="0"/>
        <v>86833.591906811766</v>
      </c>
      <c r="I7" s="49">
        <f t="shared" si="0"/>
        <v>95391.547761316644</v>
      </c>
      <c r="J7" s="49">
        <f t="shared" si="0"/>
        <v>102216.68483740573</v>
      </c>
      <c r="K7" s="49">
        <f t="shared" si="0"/>
        <v>112163.9335929724</v>
      </c>
      <c r="L7" s="49">
        <f t="shared" si="0"/>
        <v>121647.56372038827</v>
      </c>
      <c r="M7" s="49">
        <f t="shared" si="0"/>
        <v>119855.81062703075</v>
      </c>
      <c r="N7" s="49">
        <f t="shared" si="0"/>
        <v>137465.09591095726</v>
      </c>
      <c r="O7" s="49">
        <f t="shared" si="0"/>
        <v>145930.8477648996</v>
      </c>
      <c r="P7" s="49">
        <f t="shared" si="0"/>
        <v>166262.36692386173</v>
      </c>
      <c r="Q7" s="49">
        <f t="shared" si="0"/>
        <v>174405.59684648854</v>
      </c>
      <c r="R7" s="49">
        <f t="shared" si="0"/>
        <v>186382.73320526577</v>
      </c>
      <c r="S7" s="49">
        <f t="shared" si="0"/>
        <v>188315.78661929871</v>
      </c>
      <c r="T7" s="49">
        <f t="shared" si="0"/>
        <v>206156.61689975887</v>
      </c>
      <c r="U7" s="49">
        <f t="shared" si="0"/>
        <v>211092.91811605051</v>
      </c>
      <c r="V7" s="49">
        <f t="shared" si="0"/>
        <v>228487.84783670609</v>
      </c>
      <c r="W7" s="49">
        <f t="shared" si="0"/>
        <v>278433.30247119803</v>
      </c>
      <c r="X7" s="49">
        <f t="shared" si="0"/>
        <v>303468.58948350692</v>
      </c>
      <c r="Y7" s="49">
        <f t="shared" si="0"/>
        <v>305025.3031010828</v>
      </c>
      <c r="Z7" s="49">
        <f t="shared" si="0"/>
        <v>373623.85483005445</v>
      </c>
    </row>
    <row r="8" spans="2:26">
      <c r="B8" s="42" t="s">
        <v>17</v>
      </c>
      <c r="C8" s="35">
        <v>20286.704323572998</v>
      </c>
      <c r="D8" s="35">
        <v>25362.151570892005</v>
      </c>
      <c r="E8" s="35">
        <v>27550.153743799001</v>
      </c>
      <c r="F8" s="35">
        <v>31861.914804929002</v>
      </c>
      <c r="G8" s="35">
        <v>36925.919913204001</v>
      </c>
      <c r="H8" s="35">
        <v>42548.361026019993</v>
      </c>
      <c r="I8" s="50">
        <v>51510.013227624011</v>
      </c>
      <c r="J8" s="50">
        <v>57666.521011379009</v>
      </c>
      <c r="K8" s="50">
        <v>65140.000018052</v>
      </c>
      <c r="L8" s="50">
        <v>65644.226359916749</v>
      </c>
      <c r="M8" s="50">
        <v>67923.849025584379</v>
      </c>
      <c r="N8" s="50">
        <v>84619.902182755905</v>
      </c>
      <c r="O8" s="50">
        <v>96460.466615847967</v>
      </c>
      <c r="P8" s="50">
        <v>98802.391461526946</v>
      </c>
      <c r="Q8" s="50">
        <v>96399.486156753992</v>
      </c>
      <c r="R8" s="50">
        <v>107006.625071756</v>
      </c>
      <c r="S8" s="50">
        <v>109158.96875111401</v>
      </c>
      <c r="T8" s="50">
        <v>128371.95514098543</v>
      </c>
      <c r="U8" s="50">
        <v>132646.57414666298</v>
      </c>
      <c r="V8" s="50">
        <v>153010.00846203999</v>
      </c>
      <c r="W8" s="50">
        <v>132552.04711300883</v>
      </c>
      <c r="X8" s="50">
        <v>162458.72147425407</v>
      </c>
      <c r="Y8" s="50">
        <v>213290.92891944101</v>
      </c>
      <c r="Z8" s="50">
        <v>264183.940981903</v>
      </c>
    </row>
    <row r="9" spans="2:26">
      <c r="B9" s="42" t="s">
        <v>18</v>
      </c>
      <c r="C9" s="35">
        <v>21357.418204000001</v>
      </c>
      <c r="D9" s="35">
        <v>30159.043845846001</v>
      </c>
      <c r="E9" s="35">
        <v>27451.864734306997</v>
      </c>
      <c r="F9" s="35">
        <v>31404.519979270997</v>
      </c>
      <c r="G9" s="35">
        <v>29573.906967086848</v>
      </c>
      <c r="H9" s="35">
        <v>39676.912904586221</v>
      </c>
      <c r="I9" s="50">
        <v>38970.817333477753</v>
      </c>
      <c r="J9" s="50">
        <v>38658.932641851403</v>
      </c>
      <c r="K9" s="50">
        <v>41559.249473562559</v>
      </c>
      <c r="L9" s="50">
        <v>50694.071872863671</v>
      </c>
      <c r="M9" s="50">
        <v>43926.501938431858</v>
      </c>
      <c r="N9" s="50">
        <v>44235.025368245835</v>
      </c>
      <c r="O9" s="50">
        <v>40469.340784884866</v>
      </c>
      <c r="P9" s="50">
        <v>54883.337102692123</v>
      </c>
      <c r="Q9" s="50">
        <v>56542.394930377486</v>
      </c>
      <c r="R9" s="50">
        <v>59853.456693112515</v>
      </c>
      <c r="S9" s="50">
        <v>59957.140945397041</v>
      </c>
      <c r="T9" s="50">
        <v>63169.972438933575</v>
      </c>
      <c r="U9" s="50">
        <v>65353.737543363502</v>
      </c>
      <c r="V9" s="50">
        <v>62040.460597241348</v>
      </c>
      <c r="W9" s="50">
        <v>101997.648607688</v>
      </c>
      <c r="X9" s="50">
        <v>97634.099865771132</v>
      </c>
      <c r="Y9" s="50">
        <v>73507.978895032502</v>
      </c>
      <c r="Z9" s="50">
        <v>90748.649938250004</v>
      </c>
    </row>
    <row r="10" spans="2:26">
      <c r="B10" s="42" t="s">
        <v>121</v>
      </c>
      <c r="C10" s="35">
        <v>0</v>
      </c>
      <c r="D10" s="35">
        <v>0</v>
      </c>
      <c r="E10" s="35">
        <v>320.50038447499998</v>
      </c>
      <c r="F10" s="35">
        <v>691.26480950099995</v>
      </c>
      <c r="G10" s="35">
        <v>442.73717294099998</v>
      </c>
      <c r="H10" s="35">
        <v>525.89785559699999</v>
      </c>
      <c r="I10" s="50">
        <v>594.07684038299999</v>
      </c>
      <c r="J10" s="50">
        <v>675.27260928600003</v>
      </c>
      <c r="K10" s="50">
        <v>773.66757748800001</v>
      </c>
      <c r="L10" s="50">
        <v>898.21583780399999</v>
      </c>
      <c r="M10" s="50">
        <v>1190.493641428</v>
      </c>
      <c r="N10" s="50">
        <v>1019.219720776</v>
      </c>
      <c r="O10" s="50">
        <v>1079.7347257230001</v>
      </c>
      <c r="P10" s="50">
        <v>1211.634842055</v>
      </c>
      <c r="Q10" s="50">
        <v>1981.3981364270001</v>
      </c>
      <c r="R10" s="50">
        <v>1404.5336532900001</v>
      </c>
      <c r="S10" s="50">
        <v>1633.3307137372701</v>
      </c>
      <c r="T10" s="50">
        <v>1754.95278545881</v>
      </c>
      <c r="U10" s="50">
        <v>1991.5393940543299</v>
      </c>
      <c r="V10" s="50">
        <v>2237.6077450614598</v>
      </c>
      <c r="W10" s="50">
        <v>2177.0717355229199</v>
      </c>
      <c r="X10" s="50">
        <v>2286.8597578101198</v>
      </c>
      <c r="Y10" s="50">
        <v>2673.7890740743201</v>
      </c>
      <c r="Z10" s="50">
        <v>2556.3471172127201</v>
      </c>
    </row>
    <row r="11" spans="2:26">
      <c r="B11" s="42" t="s">
        <v>10</v>
      </c>
      <c r="C11" s="35">
        <v>3563.9305877099996</v>
      </c>
      <c r="D11" s="35">
        <v>2342.5619738719997</v>
      </c>
      <c r="E11" s="35">
        <v>2939.9983466550002</v>
      </c>
      <c r="F11" s="35">
        <v>3657.7951017064092</v>
      </c>
      <c r="G11" s="35">
        <v>4081.5548166102194</v>
      </c>
      <c r="H11" s="35">
        <v>4082.4201206085509</v>
      </c>
      <c r="I11" s="50">
        <v>4316.6403598318902</v>
      </c>
      <c r="J11" s="50">
        <v>5215.9585748893114</v>
      </c>
      <c r="K11" s="50">
        <v>4691.016523869851</v>
      </c>
      <c r="L11" s="50">
        <v>4411.0496498038392</v>
      </c>
      <c r="M11" s="50">
        <v>6814.9660215865206</v>
      </c>
      <c r="N11" s="50">
        <v>7590.9486391795217</v>
      </c>
      <c r="O11" s="50">
        <v>7921.3056384437805</v>
      </c>
      <c r="P11" s="50">
        <v>11365.003517587649</v>
      </c>
      <c r="Q11" s="50">
        <v>19482.31762293007</v>
      </c>
      <c r="R11" s="50">
        <v>18118.117787107229</v>
      </c>
      <c r="S11" s="50">
        <v>17566.3462090504</v>
      </c>
      <c r="T11" s="50">
        <v>12859.736534381052</v>
      </c>
      <c r="U11" s="50">
        <v>11101.0670319697</v>
      </c>
      <c r="V11" s="50">
        <v>11199.7710323633</v>
      </c>
      <c r="W11" s="50">
        <v>41706.535014978297</v>
      </c>
      <c r="X11" s="50">
        <v>41088.908385671602</v>
      </c>
      <c r="Y11" s="50">
        <v>15552.606212535</v>
      </c>
      <c r="Z11" s="50">
        <v>16134.9167926887</v>
      </c>
    </row>
    <row r="12" spans="2:26">
      <c r="B12" s="41" t="s">
        <v>19</v>
      </c>
      <c r="C12" s="34">
        <v>3405.3748749759998</v>
      </c>
      <c r="D12" s="34">
        <v>4327.639913002</v>
      </c>
      <c r="E12" s="34">
        <v>4354.3999999999996</v>
      </c>
      <c r="F12" s="34">
        <v>4303.2</v>
      </c>
      <c r="G12" s="34">
        <v>8020</v>
      </c>
      <c r="H12" s="34">
        <v>8532.0398913730005</v>
      </c>
      <c r="I12" s="49">
        <v>7523.5097623800002</v>
      </c>
      <c r="J12" s="49">
        <v>8464.4776920170007</v>
      </c>
      <c r="K12" s="49">
        <v>10025.213357029001</v>
      </c>
      <c r="L12" s="49">
        <v>11778.232703801001</v>
      </c>
      <c r="M12" s="49">
        <f>SUM(M13:M16)</f>
        <v>40.329615240349995</v>
      </c>
      <c r="N12" s="49">
        <f t="shared" ref="N12:Z12" si="1">SUM(N13:N16)</f>
        <v>8449.3337052625811</v>
      </c>
      <c r="O12" s="49">
        <f t="shared" si="1"/>
        <v>13100.74830633923</v>
      </c>
      <c r="P12" s="49">
        <f t="shared" si="1"/>
        <v>13895.321751700252</v>
      </c>
      <c r="Q12" s="49">
        <f t="shared" si="1"/>
        <v>12725.789364851409</v>
      </c>
      <c r="R12" s="49">
        <f t="shared" si="1"/>
        <v>13509.776172696891</v>
      </c>
      <c r="S12" s="49">
        <f t="shared" si="1"/>
        <v>14792.18303505617</v>
      </c>
      <c r="T12" s="49">
        <f t="shared" si="1"/>
        <v>16067.031580933612</v>
      </c>
      <c r="U12" s="49">
        <f t="shared" si="1"/>
        <v>15521.92770286735</v>
      </c>
      <c r="V12" s="49">
        <f t="shared" si="1"/>
        <v>16634.974512160163</v>
      </c>
      <c r="W12" s="49">
        <f t="shared" si="1"/>
        <v>15651.921704038361</v>
      </c>
      <c r="X12" s="49">
        <f t="shared" si="1"/>
        <v>19206.752056441208</v>
      </c>
      <c r="Y12" s="49">
        <f t="shared" si="1"/>
        <v>23771.810457695512</v>
      </c>
      <c r="Z12" s="49">
        <f t="shared" si="1"/>
        <v>25061.604856784161</v>
      </c>
    </row>
    <row r="13" spans="2:26">
      <c r="B13" s="42" t="s">
        <v>17</v>
      </c>
      <c r="C13" s="35"/>
      <c r="D13" s="35"/>
      <c r="E13" s="35"/>
      <c r="F13" s="35"/>
      <c r="G13" s="35"/>
      <c r="H13" s="35"/>
      <c r="I13" s="50"/>
      <c r="J13" s="50"/>
      <c r="K13" s="50"/>
      <c r="L13" s="50"/>
      <c r="M13" s="50">
        <f>17.44496598945-M16</f>
        <v>15.11463140767</v>
      </c>
      <c r="N13" s="50">
        <f>4121.985598523-N16</f>
        <v>4075.1280079366297</v>
      </c>
      <c r="O13" s="50">
        <f>6012.32266948019-O16</f>
        <v>5880.0864172952597</v>
      </c>
      <c r="P13" s="50">
        <f>7772.5293433936-P16</f>
        <v>7486.3634860068205</v>
      </c>
      <c r="Q13" s="50">
        <f>7355.3942820806-Q16</f>
        <v>7019.1778034911995</v>
      </c>
      <c r="R13" s="50">
        <f>7825.01362073688-R16</f>
        <v>7472.9613605762397</v>
      </c>
      <c r="S13" s="50">
        <f>8285.36419637898-S16</f>
        <v>7891.9265913629397</v>
      </c>
      <c r="T13" s="50">
        <v>7942.6054148745507</v>
      </c>
      <c r="U13" s="50">
        <v>8829.5701464827907</v>
      </c>
      <c r="V13" s="50">
        <v>9602.4313341580801</v>
      </c>
      <c r="W13" s="50">
        <v>8441.5782297943606</v>
      </c>
      <c r="X13" s="50">
        <v>10666.3924888936</v>
      </c>
      <c r="Y13" s="50">
        <v>14954.6882807366</v>
      </c>
      <c r="Z13" s="50">
        <v>14013.0167933623</v>
      </c>
    </row>
    <row r="14" spans="2:26">
      <c r="B14" s="42" t="s">
        <v>18</v>
      </c>
      <c r="C14" s="35"/>
      <c r="D14" s="35"/>
      <c r="E14" s="35"/>
      <c r="F14" s="35"/>
      <c r="G14" s="35"/>
      <c r="H14" s="35"/>
      <c r="I14" s="50"/>
      <c r="J14" s="50"/>
      <c r="K14" s="50"/>
      <c r="L14" s="50"/>
      <c r="M14" s="50">
        <v>22.847895644899999</v>
      </c>
      <c r="N14" s="50">
        <v>1527.90817096501</v>
      </c>
      <c r="O14" s="50">
        <v>2223.5591118696302</v>
      </c>
      <c r="P14" s="50">
        <v>2492.5961392270601</v>
      </c>
      <c r="Q14" s="50">
        <v>2630.0907898037299</v>
      </c>
      <c r="R14" s="50">
        <v>2773.5605049014398</v>
      </c>
      <c r="S14" s="50">
        <v>3383.29266121622</v>
      </c>
      <c r="T14" s="50">
        <v>4277.0815409566103</v>
      </c>
      <c r="U14" s="50">
        <v>2491.0683839672902</v>
      </c>
      <c r="V14" s="50">
        <v>2654.8298396068599</v>
      </c>
      <c r="W14" s="50">
        <v>2792.22450309029</v>
      </c>
      <c r="X14" s="50">
        <v>3813.5362729886297</v>
      </c>
      <c r="Y14" s="50">
        <v>3323.1615814540601</v>
      </c>
      <c r="Z14" s="50">
        <v>4768.8969424458701</v>
      </c>
    </row>
    <row r="15" spans="2:26">
      <c r="B15" s="42" t="s">
        <v>121</v>
      </c>
      <c r="C15" s="35"/>
      <c r="D15" s="35"/>
      <c r="E15" s="35"/>
      <c r="F15" s="35"/>
      <c r="G15" s="35"/>
      <c r="H15" s="35"/>
      <c r="I15" s="50"/>
      <c r="J15" s="50"/>
      <c r="K15" s="50"/>
      <c r="L15" s="50"/>
      <c r="M15" s="50">
        <v>3.6753606000000001E-2</v>
      </c>
      <c r="N15" s="50">
        <v>2799.4399357745701</v>
      </c>
      <c r="O15" s="50">
        <v>4864.8665249894102</v>
      </c>
      <c r="P15" s="50">
        <v>3630.1962690795899</v>
      </c>
      <c r="Q15" s="50">
        <v>2740.3042929670801</v>
      </c>
      <c r="R15" s="50">
        <v>2911.2020470585699</v>
      </c>
      <c r="S15" s="50">
        <v>3123.5261774609703</v>
      </c>
      <c r="T15" s="50">
        <v>3342.4325776659703</v>
      </c>
      <c r="U15" s="50">
        <v>3617.35005800418</v>
      </c>
      <c r="V15" s="50">
        <v>3765.5912239158797</v>
      </c>
      <c r="W15" s="50">
        <v>3843.4517237964301</v>
      </c>
      <c r="X15" s="50">
        <v>4106.6447981970405</v>
      </c>
      <c r="Y15" s="50">
        <v>4623.6034435562597</v>
      </c>
      <c r="Z15" s="50">
        <v>5250.9682959440397</v>
      </c>
    </row>
    <row r="16" spans="2:26">
      <c r="B16" s="42" t="s">
        <v>10</v>
      </c>
      <c r="C16" s="35"/>
      <c r="D16" s="35"/>
      <c r="E16" s="35"/>
      <c r="F16" s="35"/>
      <c r="G16" s="35"/>
      <c r="H16" s="35"/>
      <c r="I16" s="50"/>
      <c r="J16" s="50"/>
      <c r="K16" s="50"/>
      <c r="L16" s="50"/>
      <c r="M16" s="50">
        <v>2.3303345817799999</v>
      </c>
      <c r="N16" s="50">
        <v>46.857590586370002</v>
      </c>
      <c r="O16" s="50">
        <v>132.23625218493001</v>
      </c>
      <c r="P16" s="50">
        <v>286.16585738677998</v>
      </c>
      <c r="Q16" s="50">
        <v>336.21647858940003</v>
      </c>
      <c r="R16" s="50">
        <v>352.05226016064</v>
      </c>
      <c r="S16" s="50">
        <v>393.43760501603998</v>
      </c>
      <c r="T16" s="50">
        <v>504.91204743648001</v>
      </c>
      <c r="U16" s="50">
        <v>583.93911441309001</v>
      </c>
      <c r="V16" s="50">
        <v>612.12211447933998</v>
      </c>
      <c r="W16" s="50">
        <v>574.66724735728008</v>
      </c>
      <c r="X16" s="50">
        <v>620.17849636193989</v>
      </c>
      <c r="Y16" s="50">
        <v>870.35715194858994</v>
      </c>
      <c r="Z16" s="50">
        <v>1028.7228250319499</v>
      </c>
    </row>
    <row r="17" spans="2:28" ht="12" customHeight="1">
      <c r="B17" s="74" t="s">
        <v>114</v>
      </c>
      <c r="C17" s="75">
        <f t="shared" ref="C17:L17" si="2">+C7+C12</f>
        <v>48613.427990258991</v>
      </c>
      <c r="D17" s="59">
        <f t="shared" si="2"/>
        <v>62191.397303612001</v>
      </c>
      <c r="E17" s="59">
        <f t="shared" si="2"/>
        <v>62616.917209236002</v>
      </c>
      <c r="F17" s="59">
        <f t="shared" si="2"/>
        <v>71918.694695407408</v>
      </c>
      <c r="G17" s="59">
        <f t="shared" si="2"/>
        <v>79044.118869842059</v>
      </c>
      <c r="H17" s="59">
        <f t="shared" si="2"/>
        <v>95365.631798184768</v>
      </c>
      <c r="I17" s="63">
        <f t="shared" si="2"/>
        <v>102915.05752369664</v>
      </c>
      <c r="J17" s="63">
        <f t="shared" si="2"/>
        <v>110681.16252942273</v>
      </c>
      <c r="K17" s="63">
        <f t="shared" si="2"/>
        <v>122189.14695000141</v>
      </c>
      <c r="L17" s="63">
        <f t="shared" si="2"/>
        <v>133425.79642418926</v>
      </c>
      <c r="M17" s="63">
        <f>+M7+M12</f>
        <v>119896.1402422711</v>
      </c>
      <c r="N17" s="63">
        <f t="shared" ref="N17:Z17" si="3">+N7+N12</f>
        <v>145914.42961621983</v>
      </c>
      <c r="O17" s="63">
        <f t="shared" si="3"/>
        <v>159031.59607123883</v>
      </c>
      <c r="P17" s="63">
        <f t="shared" si="3"/>
        <v>180157.68867556198</v>
      </c>
      <c r="Q17" s="63">
        <f t="shared" si="3"/>
        <v>187131.38621133994</v>
      </c>
      <c r="R17" s="63">
        <f t="shared" si="3"/>
        <v>199892.50937796268</v>
      </c>
      <c r="S17" s="63">
        <f t="shared" si="3"/>
        <v>203107.96965435488</v>
      </c>
      <c r="T17" s="63">
        <f t="shared" si="3"/>
        <v>222223.64848069247</v>
      </c>
      <c r="U17" s="63">
        <f t="shared" si="3"/>
        <v>226614.84581891785</v>
      </c>
      <c r="V17" s="63">
        <f t="shared" si="3"/>
        <v>245122.82234886626</v>
      </c>
      <c r="W17" s="63">
        <f t="shared" si="3"/>
        <v>294085.22417523636</v>
      </c>
      <c r="X17" s="63">
        <f t="shared" si="3"/>
        <v>322675.34153994813</v>
      </c>
      <c r="Y17" s="63">
        <f t="shared" si="3"/>
        <v>328797.11355877831</v>
      </c>
      <c r="Z17" s="63">
        <f t="shared" si="3"/>
        <v>398685.45968683861</v>
      </c>
    </row>
    <row r="18" spans="2:28">
      <c r="B18" s="1" t="str">
        <f>+'Ingresos Ctes (Aforo)'!B28</f>
        <v>*Información a enero de 2024</v>
      </c>
      <c r="X18" s="12"/>
    </row>
    <row r="19" spans="2:28">
      <c r="B19" s="1" t="s">
        <v>143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2" spans="2:28">
      <c r="N22" s="12"/>
    </row>
    <row r="26" spans="2:28">
      <c r="AB26" s="2">
        <v>213764.59708339442</v>
      </c>
    </row>
  </sheetData>
  <mergeCells count="2">
    <mergeCell ref="B3:Z3"/>
    <mergeCell ref="B2:Z2"/>
  </mergeCells>
  <pageMargins left="0.7" right="0.7" top="0.75" bottom="0.75" header="0.3" footer="0.3"/>
  <ignoredErrors>
    <ignoredError sqref="C6:T6 C5:S5" numberStoredAsText="1"/>
    <ignoredError sqref="E7:Z7 M12:Z12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40"/>
  <sheetViews>
    <sheetView showGridLines="0" zoomScaleNormal="100" workbookViewId="0">
      <pane xSplit="2" ySplit="5" topLeftCell="I6" activePane="bottomRight" state="frozen"/>
      <selection pane="topRight" activeCell="C1" sqref="C1"/>
      <selection pane="bottomLeft" activeCell="A5" sqref="A5"/>
      <selection pane="bottomRight" activeCell="Z6" sqref="Z6:Z25"/>
    </sheetView>
  </sheetViews>
  <sheetFormatPr baseColWidth="10" defaultColWidth="11.42578125" defaultRowHeight="11.25"/>
  <cols>
    <col min="1" max="1" width="2.5703125" style="5" customWidth="1"/>
    <col min="2" max="2" width="51.7109375" style="5" customWidth="1"/>
    <col min="3" max="15" width="7.7109375" style="5" customWidth="1"/>
    <col min="16" max="17" width="7.28515625" style="5" bestFit="1" customWidth="1"/>
    <col min="18" max="26" width="8.42578125" style="5" bestFit="1" customWidth="1"/>
    <col min="27" max="16384" width="11.42578125" style="5"/>
  </cols>
  <sheetData>
    <row r="1" spans="1:28" s="2" customFormat="1">
      <c r="A1" s="4"/>
      <c r="Y1" s="3"/>
      <c r="Z1" s="3"/>
    </row>
    <row r="2" spans="1:28" s="2" customFormat="1" ht="15">
      <c r="A2" s="4"/>
      <c r="B2" s="91" t="s">
        <v>23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8" s="2" customFormat="1" ht="15" customHeight="1">
      <c r="A3" s="4"/>
      <c r="B3" s="93" t="s">
        <v>21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8" s="2" customFormat="1" ht="15" customHeight="1">
      <c r="A4" s="4"/>
      <c r="B4" s="81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8" ht="18" customHeight="1" thickBot="1">
      <c r="B5" s="43" t="s">
        <v>0</v>
      </c>
      <c r="C5" s="48">
        <v>2000</v>
      </c>
      <c r="D5" s="38">
        <v>2001</v>
      </c>
      <c r="E5" s="38">
        <v>2002</v>
      </c>
      <c r="F5" s="38">
        <v>2003</v>
      </c>
      <c r="G5" s="38">
        <v>2004</v>
      </c>
      <c r="H5" s="38">
        <v>2005</v>
      </c>
      <c r="I5" s="38">
        <v>2006</v>
      </c>
      <c r="J5" s="38">
        <v>2007</v>
      </c>
      <c r="K5" s="38">
        <v>2008</v>
      </c>
      <c r="L5" s="38">
        <v>2009</v>
      </c>
      <c r="M5" s="38">
        <v>2010</v>
      </c>
      <c r="N5" s="38">
        <v>2011</v>
      </c>
      <c r="O5" s="38">
        <v>2012</v>
      </c>
      <c r="P5" s="38">
        <v>2013</v>
      </c>
      <c r="Q5" s="38">
        <v>2014</v>
      </c>
      <c r="R5" s="38">
        <v>2015</v>
      </c>
      <c r="S5" s="38">
        <v>2016</v>
      </c>
      <c r="T5" s="38">
        <v>2017</v>
      </c>
      <c r="U5" s="38">
        <v>2018</v>
      </c>
      <c r="V5" s="38">
        <v>2019</v>
      </c>
      <c r="W5" s="38">
        <v>2020</v>
      </c>
      <c r="X5" s="38">
        <v>2021</v>
      </c>
      <c r="Y5" s="38">
        <v>2022</v>
      </c>
      <c r="Z5" s="38" t="s">
        <v>124</v>
      </c>
    </row>
    <row r="6" spans="1:28" s="6" customFormat="1">
      <c r="B6" s="71" t="s">
        <v>1</v>
      </c>
      <c r="C6" s="44">
        <f>SUM(C7:C21)</f>
        <v>19598.534322378997</v>
      </c>
      <c r="D6" s="44">
        <f t="shared" ref="D6:Z6" si="0">SUM(D7:D21)</f>
        <v>24644.821561919009</v>
      </c>
      <c r="E6" s="44">
        <f t="shared" si="0"/>
        <v>27059.752169778996</v>
      </c>
      <c r="F6" s="44">
        <f t="shared" si="0"/>
        <v>31407.821266578001</v>
      </c>
      <c r="G6" s="44">
        <f t="shared" si="0"/>
        <v>36504.366888958997</v>
      </c>
      <c r="H6" s="44">
        <f t="shared" si="0"/>
        <v>42102.220183633981</v>
      </c>
      <c r="I6" s="44">
        <f t="shared" si="0"/>
        <v>51094.334210412009</v>
      </c>
      <c r="J6" s="44">
        <f t="shared" si="0"/>
        <v>57283.537427735013</v>
      </c>
      <c r="K6" s="44">
        <f t="shared" si="0"/>
        <v>64486.537736784994</v>
      </c>
      <c r="L6" s="44">
        <f t="shared" si="0"/>
        <v>65181.212181835755</v>
      </c>
      <c r="M6" s="44">
        <f t="shared" si="0"/>
        <v>67288.130974731394</v>
      </c>
      <c r="N6" s="44">
        <f t="shared" si="0"/>
        <v>84047.432026410883</v>
      </c>
      <c r="O6" s="44">
        <f t="shared" si="0"/>
        <v>95265.73659349198</v>
      </c>
      <c r="P6" s="44">
        <f t="shared" si="0"/>
        <v>97817.948586538478</v>
      </c>
      <c r="Q6" s="44">
        <f t="shared" si="0"/>
        <v>95783.864093265991</v>
      </c>
      <c r="R6" s="44">
        <f t="shared" si="0"/>
        <v>106325.93376541721</v>
      </c>
      <c r="S6" s="44">
        <f t="shared" si="0"/>
        <v>108506.00579251701</v>
      </c>
      <c r="T6" s="44">
        <f t="shared" si="0"/>
        <v>123565.81896706198</v>
      </c>
      <c r="U6" s="44">
        <f t="shared" si="0"/>
        <v>131853.15405668897</v>
      </c>
      <c r="V6" s="44">
        <f t="shared" si="0"/>
        <v>151533.05000819865</v>
      </c>
      <c r="W6" s="44">
        <f t="shared" si="0"/>
        <v>130905.7660672597</v>
      </c>
      <c r="X6" s="44">
        <f t="shared" si="0"/>
        <v>161593.270558674</v>
      </c>
      <c r="Y6" s="44">
        <f t="shared" si="0"/>
        <v>212202.93857241559</v>
      </c>
      <c r="Z6" s="44">
        <f t="shared" si="0"/>
        <v>262907.24306323676</v>
      </c>
      <c r="AA6" s="55"/>
      <c r="AB6" s="55"/>
    </row>
    <row r="7" spans="1:28">
      <c r="B7" s="72" t="s">
        <v>27</v>
      </c>
      <c r="C7" s="45">
        <v>7439.5327747819993</v>
      </c>
      <c r="D7" s="45">
        <v>9610.315926184001</v>
      </c>
      <c r="E7" s="45">
        <v>10163.442299628001</v>
      </c>
      <c r="F7" s="45">
        <v>11811.475400013</v>
      </c>
      <c r="G7" s="45">
        <v>15295.194302223999</v>
      </c>
      <c r="H7" s="45">
        <v>17327.821479704002</v>
      </c>
      <c r="I7" s="45">
        <v>20915.150442476999</v>
      </c>
      <c r="J7" s="45">
        <v>24576.957000689999</v>
      </c>
      <c r="K7" s="45">
        <v>24560.320404870999</v>
      </c>
      <c r="L7" s="45">
        <v>27627.873591587533</v>
      </c>
      <c r="M7" s="45">
        <v>24945.215933631018</v>
      </c>
      <c r="N7" s="45">
        <v>34696.149364226701</v>
      </c>
      <c r="O7" s="45">
        <v>43365.742140654605</v>
      </c>
      <c r="P7" s="45">
        <v>44775.355478127865</v>
      </c>
      <c r="Q7" s="45">
        <v>37338.544339797001</v>
      </c>
      <c r="R7" s="45">
        <v>38870.168056245035</v>
      </c>
      <c r="S7" s="45">
        <v>39678.334008836697</v>
      </c>
      <c r="T7" s="45">
        <v>52802.604637235097</v>
      </c>
      <c r="U7" s="45">
        <v>66393.341869436001</v>
      </c>
      <c r="V7" s="45">
        <f>69870.1042702627+1127.224612-85.784592476-384.901070206702-85.3701571632118</f>
        <v>70441.273062416789</v>
      </c>
      <c r="W7" s="45">
        <v>62405.658195539159</v>
      </c>
      <c r="X7" s="45">
        <v>73061.260637012878</v>
      </c>
      <c r="Y7" s="19">
        <v>95465.802995446997</v>
      </c>
      <c r="Z7" s="19">
        <f>141417.911351544-Z9</f>
        <v>140206.681042221</v>
      </c>
      <c r="AA7" s="30"/>
      <c r="AB7" s="30"/>
    </row>
    <row r="8" spans="1:28">
      <c r="B8" s="72" t="s">
        <v>2</v>
      </c>
      <c r="C8" s="45"/>
      <c r="D8" s="45"/>
      <c r="E8" s="45">
        <v>1237.029835286</v>
      </c>
      <c r="F8" s="45">
        <v>1221.1485025249999</v>
      </c>
      <c r="G8" s="45">
        <v>32.740493147000002</v>
      </c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19"/>
      <c r="Z8" s="19"/>
      <c r="AA8" s="30"/>
      <c r="AB8" s="30"/>
    </row>
    <row r="9" spans="1:28">
      <c r="B9" s="72" t="s">
        <v>28</v>
      </c>
      <c r="C9" s="45"/>
      <c r="D9" s="45"/>
      <c r="E9" s="45"/>
      <c r="F9" s="45"/>
      <c r="G9" s="45"/>
      <c r="H9" s="45">
        <v>445.71373096399998</v>
      </c>
      <c r="I9" s="45">
        <v>500.29988395300001</v>
      </c>
      <c r="J9" s="45">
        <v>1156.1162406809999</v>
      </c>
      <c r="K9" s="45">
        <v>3201.4860562929998</v>
      </c>
      <c r="L9" s="45">
        <v>2015.599211944</v>
      </c>
      <c r="M9" s="45">
        <v>1968.2525235769999</v>
      </c>
      <c r="N9" s="45">
        <v>4230.9933056050004</v>
      </c>
      <c r="O9" s="45">
        <v>4181.9216464849997</v>
      </c>
      <c r="P9" s="45">
        <v>4151.6696779969889</v>
      </c>
      <c r="Q9" s="45">
        <v>4078.2424189170001</v>
      </c>
      <c r="R9" s="45">
        <v>5187.6866533430002</v>
      </c>
      <c r="S9" s="45">
        <v>4438.3053095260002</v>
      </c>
      <c r="T9" s="45">
        <v>3827.759280879</v>
      </c>
      <c r="U9" s="45">
        <v>512.47393529800001</v>
      </c>
      <c r="V9" s="45">
        <f>2169.459394182-1127.224612</f>
        <v>1042.2347821819999</v>
      </c>
      <c r="W9" s="45">
        <v>955.42330647799997</v>
      </c>
      <c r="X9" s="45">
        <v>1039.338506326</v>
      </c>
      <c r="Y9" s="19">
        <v>998.77274994699997</v>
      </c>
      <c r="Z9" s="19">
        <v>1211.230309323</v>
      </c>
      <c r="AA9" s="30"/>
      <c r="AB9" s="30"/>
    </row>
    <row r="10" spans="1:28">
      <c r="B10" s="72" t="s">
        <v>125</v>
      </c>
      <c r="C10" s="45">
        <v>8082.458516054</v>
      </c>
      <c r="D10" s="45">
        <v>9806.5623131850007</v>
      </c>
      <c r="E10" s="45">
        <v>10669.01842905</v>
      </c>
      <c r="F10" s="45">
        <v>13069.443280482999</v>
      </c>
      <c r="G10" s="45">
        <v>14951.298328987001</v>
      </c>
      <c r="H10" s="45">
        <v>17126.252148885</v>
      </c>
      <c r="I10" s="45">
        <v>21243.459888652</v>
      </c>
      <c r="J10" s="45">
        <v>22505.697429075</v>
      </c>
      <c r="K10" s="45">
        <v>26675.488842426999</v>
      </c>
      <c r="L10" s="45">
        <v>25261.656311582632</v>
      </c>
      <c r="M10" s="45">
        <v>30528.88795175387</v>
      </c>
      <c r="N10" s="45">
        <v>34045.783806820189</v>
      </c>
      <c r="O10" s="45">
        <v>36482.46893045646</v>
      </c>
      <c r="P10" s="45">
        <v>33886.610138519631</v>
      </c>
      <c r="Q10" s="45">
        <v>38868.210756453998</v>
      </c>
      <c r="R10" s="45">
        <v>41948.502565832001</v>
      </c>
      <c r="S10" s="45">
        <v>40541.981051721101</v>
      </c>
      <c r="T10" s="45">
        <v>50131.100482806898</v>
      </c>
      <c r="U10" s="45">
        <v>49185.769619177001</v>
      </c>
      <c r="V10" s="45">
        <v>62916.282433302673</v>
      </c>
      <c r="W10" s="45">
        <v>53947.06947930454</v>
      </c>
      <c r="X10" s="45">
        <v>70411.481960084144</v>
      </c>
      <c r="Y10" s="19">
        <v>91812.681055363195</v>
      </c>
      <c r="Z10" s="19">
        <v>61955.119044327599</v>
      </c>
      <c r="AA10" s="30"/>
      <c r="AB10" s="30"/>
    </row>
    <row r="11" spans="1:28">
      <c r="B11" s="72" t="s">
        <v>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>
        <v>3884.4922403611599</v>
      </c>
      <c r="S11" s="45">
        <v>5667.2889516590003</v>
      </c>
      <c r="T11" s="45">
        <v>1626.727695623</v>
      </c>
      <c r="U11" s="45">
        <v>151.25676566400003</v>
      </c>
      <c r="V11" s="45"/>
      <c r="W11" s="45"/>
      <c r="X11" s="45">
        <v>16.758996234999998</v>
      </c>
      <c r="Y11" s="19"/>
      <c r="Z11" s="19"/>
      <c r="AA11" s="30"/>
      <c r="AB11" s="30"/>
    </row>
    <row r="12" spans="1:28">
      <c r="B12" s="72" t="s">
        <v>126</v>
      </c>
      <c r="C12" s="45">
        <v>1037.4778449949999</v>
      </c>
      <c r="D12" s="45">
        <v>1420.9319392770001</v>
      </c>
      <c r="E12" s="45">
        <v>1442.2300792450001</v>
      </c>
      <c r="F12" s="45">
        <v>1621.2958713410001</v>
      </c>
      <c r="G12" s="45">
        <v>2230.1709925320001</v>
      </c>
      <c r="H12" s="45">
        <v>2401.225892596</v>
      </c>
      <c r="I12" s="45">
        <v>2670.8169373579999</v>
      </c>
      <c r="J12" s="45">
        <v>2989.5219663789999</v>
      </c>
      <c r="K12" s="45">
        <v>3199.6385147000001</v>
      </c>
      <c r="L12" s="45">
        <v>3121.2973021449998</v>
      </c>
      <c r="M12" s="45">
        <v>3225.7737398039999</v>
      </c>
      <c r="N12" s="45">
        <v>5069.5547172679999</v>
      </c>
      <c r="O12" s="45">
        <v>5304.4630760930004</v>
      </c>
      <c r="P12" s="45">
        <v>5930.6578229340003</v>
      </c>
      <c r="Q12" s="45">
        <v>6447.6737730000004</v>
      </c>
      <c r="R12" s="45">
        <v>6772.4087250000002</v>
      </c>
      <c r="S12" s="45">
        <v>7033.0278870000002</v>
      </c>
      <c r="T12" s="45">
        <v>6746.80627</v>
      </c>
      <c r="U12" s="45">
        <v>6794.5827330000011</v>
      </c>
      <c r="V12" s="45">
        <v>8082.8873780000022</v>
      </c>
      <c r="W12" s="45">
        <v>7487.046155</v>
      </c>
      <c r="X12" s="45">
        <v>9743.2991610000008</v>
      </c>
      <c r="Y12" s="19">
        <v>12204.258113</v>
      </c>
      <c r="Z12" s="19">
        <v>13619.701945000001</v>
      </c>
      <c r="AA12" s="30"/>
      <c r="AB12" s="30"/>
    </row>
    <row r="13" spans="1:28">
      <c r="B13" s="73" t="s">
        <v>4</v>
      </c>
      <c r="C13" s="45">
        <v>1651.2330912130001</v>
      </c>
      <c r="D13" s="45">
        <v>2161.154670249</v>
      </c>
      <c r="E13" s="45">
        <v>2024.3280265230001</v>
      </c>
      <c r="F13" s="45">
        <v>2123.9205550759998</v>
      </c>
      <c r="G13" s="45">
        <v>2359.6842000339998</v>
      </c>
      <c r="H13" s="45">
        <v>2973.235080378</v>
      </c>
      <c r="I13" s="45">
        <v>3767.216720159</v>
      </c>
      <c r="J13" s="45">
        <v>4080.1994654619998</v>
      </c>
      <c r="K13" s="45">
        <v>4701.335</v>
      </c>
      <c r="L13" s="45">
        <v>5134.1379999999999</v>
      </c>
      <c r="M13" s="45">
        <v>4651.9988795549298</v>
      </c>
      <c r="N13" s="45">
        <v>4135.0590649839996</v>
      </c>
      <c r="O13" s="45">
        <v>3957.5339999999997</v>
      </c>
      <c r="P13" s="45">
        <v>4719.5969999999998</v>
      </c>
      <c r="Q13" s="45">
        <v>4078.2424189170001</v>
      </c>
      <c r="R13" s="45">
        <v>4248.0692074429999</v>
      </c>
      <c r="S13" s="45">
        <v>5653.0910000000003</v>
      </c>
      <c r="T13" s="45">
        <v>4168.7060000000001</v>
      </c>
      <c r="U13" s="45">
        <v>4381.400441709</v>
      </c>
      <c r="V13" s="45">
        <v>4026.8467839280001</v>
      </c>
      <c r="W13" s="45">
        <v>3059.1439999999998</v>
      </c>
      <c r="X13" s="45">
        <v>3431.0050000000001</v>
      </c>
      <c r="Y13" s="19">
        <v>6172</v>
      </c>
      <c r="Z13" s="19">
        <v>38664.169759338001</v>
      </c>
      <c r="AA13" s="30"/>
      <c r="AB13" s="30"/>
    </row>
    <row r="14" spans="1:28">
      <c r="B14" s="72" t="s">
        <v>11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>
        <v>1208.9500444498867</v>
      </c>
      <c r="Q14" s="45">
        <v>1659.2763509020072</v>
      </c>
      <c r="R14" s="45">
        <v>1690.1252386299386</v>
      </c>
      <c r="S14" s="45">
        <v>1694.4852708620001</v>
      </c>
      <c r="T14" s="45">
        <v>1951.569307252</v>
      </c>
      <c r="U14" s="45">
        <v>2081.3179652910003</v>
      </c>
      <c r="V14" s="45">
        <v>2383.134861215</v>
      </c>
      <c r="W14" s="45">
        <v>1276.5629191550001</v>
      </c>
      <c r="X14" s="45">
        <v>1319.3474472349999</v>
      </c>
      <c r="Y14" s="19">
        <v>2607.5691829130001</v>
      </c>
      <c r="Z14" s="19">
        <v>3331.8106313869998</v>
      </c>
      <c r="AA14" s="30"/>
      <c r="AB14" s="30"/>
    </row>
    <row r="15" spans="1:28">
      <c r="B15" s="73" t="s">
        <v>127</v>
      </c>
      <c r="C15" s="45">
        <v>825.15319883699999</v>
      </c>
      <c r="D15" s="45">
        <v>1090.083073517</v>
      </c>
      <c r="E15" s="45">
        <v>976.49531616100001</v>
      </c>
      <c r="F15" s="45">
        <v>1025.0371286279999</v>
      </c>
      <c r="G15" s="45">
        <v>1053.89951436</v>
      </c>
      <c r="H15" s="45">
        <v>1143.3077926179999</v>
      </c>
      <c r="I15" s="45">
        <v>1187.0404253070001</v>
      </c>
      <c r="J15" s="45">
        <v>1211.5105056259999</v>
      </c>
      <c r="K15" s="45">
        <v>1287.9693339170001</v>
      </c>
      <c r="L15" s="45">
        <v>1291.4926409889999</v>
      </c>
      <c r="M15" s="45">
        <v>1418.766456023</v>
      </c>
      <c r="N15" s="45">
        <v>1603.226763101</v>
      </c>
      <c r="O15" s="45">
        <v>1735.0615717139999</v>
      </c>
      <c r="P15" s="45">
        <v>2883.330005113</v>
      </c>
      <c r="Q15" s="45">
        <v>2982.0452209999999</v>
      </c>
      <c r="R15" s="45">
        <v>3295.6584903590001</v>
      </c>
      <c r="S15" s="45">
        <v>3335.7282059999998</v>
      </c>
      <c r="T15" s="45">
        <v>1353.0810650000001</v>
      </c>
      <c r="U15" s="45">
        <v>1517.5458040000001</v>
      </c>
      <c r="V15" s="45">
        <v>1585.1415652789999</v>
      </c>
      <c r="W15" s="45">
        <v>1205.8362407569998</v>
      </c>
      <c r="X15" s="45">
        <v>1733.1540143120001</v>
      </c>
      <c r="Y15" s="19">
        <v>1650.811671985</v>
      </c>
      <c r="Z15" s="19">
        <v>2172.9136960000001</v>
      </c>
      <c r="AA15" s="30"/>
      <c r="AB15" s="30"/>
    </row>
    <row r="16" spans="1:28">
      <c r="B16" s="73" t="s">
        <v>26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>
        <v>474.60090878199998</v>
      </c>
      <c r="U16" s="45">
        <v>292.177393</v>
      </c>
      <c r="V16" s="45">
        <v>436.95726500000001</v>
      </c>
      <c r="W16" s="45">
        <v>281.92204814199999</v>
      </c>
      <c r="X16" s="45">
        <v>330.66215999999997</v>
      </c>
      <c r="Y16" s="19">
        <v>361.91771499999999</v>
      </c>
      <c r="Z16" s="19">
        <v>555.03640099999996</v>
      </c>
      <c r="AA16" s="30"/>
      <c r="AB16" s="30"/>
    </row>
    <row r="17" spans="1:28">
      <c r="B17" s="73" t="s">
        <v>5</v>
      </c>
      <c r="C17" s="45">
        <v>482.52570294200001</v>
      </c>
      <c r="D17" s="45">
        <v>463.299978372</v>
      </c>
      <c r="E17" s="45">
        <v>459.23680318499999</v>
      </c>
      <c r="F17" s="45">
        <v>488.60779394399998</v>
      </c>
      <c r="G17" s="45">
        <v>533.89900852599999</v>
      </c>
      <c r="H17" s="45">
        <v>633.58628823100003</v>
      </c>
      <c r="I17" s="45">
        <v>744.952294349</v>
      </c>
      <c r="J17" s="45">
        <v>677.23736641400001</v>
      </c>
      <c r="K17" s="45">
        <v>771.40098946099999</v>
      </c>
      <c r="L17" s="45">
        <v>608.11816050636003</v>
      </c>
      <c r="M17" s="45">
        <v>422.63307467557001</v>
      </c>
      <c r="N17" s="45">
        <v>123.922925377002</v>
      </c>
      <c r="O17" s="45">
        <v>62.467307123911915</v>
      </c>
      <c r="P17" s="45">
        <v>60.516894407006696</v>
      </c>
      <c r="Q17" s="45">
        <v>71.083759756000006</v>
      </c>
      <c r="R17" s="45">
        <v>111.55400006399999</v>
      </c>
      <c r="S17" s="45">
        <v>105.900987378206</v>
      </c>
      <c r="T17" s="45">
        <v>79.390670777976695</v>
      </c>
      <c r="U17" s="45">
        <v>82.259600500000005</v>
      </c>
      <c r="V17" s="45">
        <v>85.784592476</v>
      </c>
      <c r="W17" s="45">
        <v>41.562712629000004</v>
      </c>
      <c r="X17" s="45">
        <v>83.140365220000007</v>
      </c>
      <c r="Y17" s="19">
        <v>134.36595334200001</v>
      </c>
      <c r="Z17" s="19">
        <v>215.121882</v>
      </c>
      <c r="AA17" s="30"/>
      <c r="AB17" s="30"/>
    </row>
    <row r="18" spans="1:28">
      <c r="B18" s="72" t="s">
        <v>128</v>
      </c>
      <c r="C18" s="45">
        <v>27.847896898999998</v>
      </c>
      <c r="D18" s="45">
        <v>36.196765907</v>
      </c>
      <c r="E18" s="45">
        <v>41.736523452999997</v>
      </c>
      <c r="F18" s="45">
        <v>37.182804517000001</v>
      </c>
      <c r="G18" s="45">
        <v>44.110847272000001</v>
      </c>
      <c r="H18" s="45">
        <v>45.636533407999998</v>
      </c>
      <c r="I18" s="45">
        <v>60.434789465999998</v>
      </c>
      <c r="J18" s="45">
        <v>84.204891888000006</v>
      </c>
      <c r="K18" s="45">
        <v>75.218973583999997</v>
      </c>
      <c r="L18" s="45">
        <v>87.512264231000003</v>
      </c>
      <c r="M18" s="45">
        <v>92.365447079000006</v>
      </c>
      <c r="N18" s="45">
        <v>102.39026567000001</v>
      </c>
      <c r="O18" s="45">
        <v>117.29007428600001</v>
      </c>
      <c r="P18" s="45">
        <v>134.866132185</v>
      </c>
      <c r="Q18" s="45">
        <v>197.03448675999999</v>
      </c>
      <c r="R18" s="45">
        <v>219.22591418799999</v>
      </c>
      <c r="S18" s="45">
        <v>218.41092352800001</v>
      </c>
      <c r="T18" s="45">
        <v>252.77446800000001</v>
      </c>
      <c r="U18" s="45">
        <v>300.02067315300008</v>
      </c>
      <c r="V18" s="45">
        <v>336.87158136400012</v>
      </c>
      <c r="W18" s="45">
        <v>96.833085041000004</v>
      </c>
      <c r="X18" s="45">
        <v>232.144955692</v>
      </c>
      <c r="Y18" s="19">
        <v>447.31006243165001</v>
      </c>
      <c r="Z18" s="19">
        <v>528.11364432637004</v>
      </c>
      <c r="AA18" s="30"/>
      <c r="AB18" s="30"/>
    </row>
    <row r="19" spans="1:28">
      <c r="B19" s="72" t="s">
        <v>129</v>
      </c>
      <c r="C19" s="45">
        <v>2.8142966569999999</v>
      </c>
      <c r="D19" s="45">
        <v>2.6962652280000001</v>
      </c>
      <c r="E19" s="45">
        <v>2.7408572480000002</v>
      </c>
      <c r="F19" s="45">
        <v>2.7205669920000002</v>
      </c>
      <c r="G19" s="45">
        <v>3.3692018770000001</v>
      </c>
      <c r="H19" s="45">
        <v>3.4412368500000001</v>
      </c>
      <c r="I19" s="45">
        <v>4.9628286910000003</v>
      </c>
      <c r="J19" s="45">
        <v>2.0925615199999998</v>
      </c>
      <c r="K19" s="45">
        <v>5.6217593099999998</v>
      </c>
      <c r="L19" s="45">
        <v>9.0678930637700006</v>
      </c>
      <c r="M19" s="45">
        <v>8.865995538</v>
      </c>
      <c r="N19" s="45">
        <v>13.477477084</v>
      </c>
      <c r="O19" s="45">
        <v>19.639490991999999</v>
      </c>
      <c r="P19" s="45">
        <v>16.728427804999999</v>
      </c>
      <c r="Q19" s="45">
        <v>13.402006986</v>
      </c>
      <c r="R19" s="45">
        <v>19.479013666</v>
      </c>
      <c r="S19" s="45">
        <v>24.909079462000001</v>
      </c>
      <c r="T19" s="45">
        <v>29.034768213</v>
      </c>
      <c r="U19" s="45">
        <v>29.521262913999998</v>
      </c>
      <c r="V19" s="45">
        <v>34.388136461000009</v>
      </c>
      <c r="W19" s="45">
        <v>55.980877038999999</v>
      </c>
      <c r="X19" s="45">
        <v>56.934456714</v>
      </c>
      <c r="Y19" s="19">
        <v>70.744739420000002</v>
      </c>
      <c r="Z19" s="19">
        <v>73.488235644989999</v>
      </c>
      <c r="AA19" s="30"/>
      <c r="AB19" s="56"/>
    </row>
    <row r="20" spans="1:28">
      <c r="B20" s="72" t="s">
        <v>6</v>
      </c>
      <c r="C20" s="45">
        <v>49.491</v>
      </c>
      <c r="D20" s="45">
        <v>53.580629999999999</v>
      </c>
      <c r="E20" s="45">
        <v>43.494</v>
      </c>
      <c r="F20" s="45">
        <v>6.9893630590000004</v>
      </c>
      <c r="G20" s="45"/>
      <c r="H20" s="45">
        <v>2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19"/>
      <c r="Z20" s="19"/>
    </row>
    <row r="21" spans="1:28">
      <c r="B21" s="72" t="s">
        <v>7</v>
      </c>
      <c r="C21" s="45">
        <v>-2.4229507289419416E-12</v>
      </c>
      <c r="D21" s="45">
        <v>3.0553337637684308E-12</v>
      </c>
      <c r="E21" s="45">
        <v>-2.2239987629291136E-12</v>
      </c>
      <c r="F21" s="45">
        <v>3.957723038183758E-12</v>
      </c>
      <c r="G21" s="45">
        <v>1.6147083670148277E-12</v>
      </c>
      <c r="H21" s="45">
        <v>-3.9905856397126627E-12</v>
      </c>
      <c r="I21" s="45">
        <v>8.8800078401618521E-12</v>
      </c>
      <c r="J21" s="45">
        <v>6.7257310831791983E-12</v>
      </c>
      <c r="K21" s="45">
        <v>8.0578622220017326</v>
      </c>
      <c r="L21" s="45">
        <v>24.456805786452605</v>
      </c>
      <c r="M21" s="45">
        <v>25.370973095</v>
      </c>
      <c r="N21" s="45">
        <v>26.874336275000001</v>
      </c>
      <c r="O21" s="45">
        <v>39.148355686999999</v>
      </c>
      <c r="P21" s="45">
        <v>49.666965000113123</v>
      </c>
      <c r="Q21" s="45">
        <v>50.108560776992803</v>
      </c>
      <c r="R21" s="45">
        <v>78.563660286061307</v>
      </c>
      <c r="S21" s="45">
        <v>114.543116544</v>
      </c>
      <c r="T21" s="45">
        <v>121.663412493</v>
      </c>
      <c r="U21" s="45">
        <v>131.48599354699999</v>
      </c>
      <c r="V21" s="45">
        <v>161.24756657422404</v>
      </c>
      <c r="W21" s="45">
        <v>92.727048174999993</v>
      </c>
      <c r="X21" s="45">
        <v>134.74289884300001</v>
      </c>
      <c r="Y21" s="29">
        <v>276.70433356676949</v>
      </c>
      <c r="Z21" s="29">
        <v>373.85647266874003</v>
      </c>
    </row>
    <row r="22" spans="1:28" s="6" customFormat="1">
      <c r="B22" s="71" t="s">
        <v>8</v>
      </c>
      <c r="C22" s="44">
        <f>SUM(C23:C24)</f>
        <v>688.17000119399995</v>
      </c>
      <c r="D22" s="44">
        <f t="shared" ref="D22:Z22" si="1">SUM(D23:D24)</f>
        <v>717.33000897299996</v>
      </c>
      <c r="E22" s="44">
        <f t="shared" si="1"/>
        <v>490.40157402</v>
      </c>
      <c r="F22" s="44">
        <f t="shared" si="1"/>
        <v>454.09353835100001</v>
      </c>
      <c r="G22" s="44">
        <f t="shared" si="1"/>
        <v>421.55302424499996</v>
      </c>
      <c r="H22" s="44">
        <f t="shared" si="1"/>
        <v>446.14084238600003</v>
      </c>
      <c r="I22" s="44">
        <f t="shared" si="1"/>
        <v>415.67901721200002</v>
      </c>
      <c r="J22" s="44">
        <f t="shared" si="1"/>
        <v>382.98358364400002</v>
      </c>
      <c r="K22" s="44">
        <f t="shared" si="1"/>
        <v>653.46228126699998</v>
      </c>
      <c r="L22" s="44">
        <f t="shared" si="1"/>
        <v>463.01417808100001</v>
      </c>
      <c r="M22" s="44">
        <f t="shared" si="1"/>
        <v>635.71805085300002</v>
      </c>
      <c r="N22" s="44">
        <f t="shared" si="1"/>
        <v>572.47015634499996</v>
      </c>
      <c r="O22" s="44">
        <f t="shared" si="1"/>
        <v>1194.7300223560001</v>
      </c>
      <c r="P22" s="44">
        <f t="shared" si="1"/>
        <v>984.44287498846995</v>
      </c>
      <c r="Q22" s="44">
        <f t="shared" si="1"/>
        <v>615.62206348799998</v>
      </c>
      <c r="R22" s="44">
        <f t="shared" si="1"/>
        <v>680.69130633899999</v>
      </c>
      <c r="S22" s="44">
        <f t="shared" si="1"/>
        <v>652.96295859700001</v>
      </c>
      <c r="T22" s="44">
        <f t="shared" si="1"/>
        <v>5450.6707023444396</v>
      </c>
      <c r="U22" s="44">
        <f t="shared" si="1"/>
        <v>793.57223528100008</v>
      </c>
      <c r="V22" s="44">
        <f t="shared" si="1"/>
        <v>1476.9584538411327</v>
      </c>
      <c r="W22" s="44">
        <f t="shared" si="1"/>
        <v>1646.2810457491673</v>
      </c>
      <c r="X22" s="44">
        <f t="shared" si="1"/>
        <v>865.45091558003492</v>
      </c>
      <c r="Y22" s="44">
        <f t="shared" si="1"/>
        <v>1087.9903470254201</v>
      </c>
      <c r="Z22" s="44">
        <f t="shared" si="1"/>
        <v>1276.6979186667299</v>
      </c>
    </row>
    <row r="23" spans="1:28">
      <c r="B23" s="72" t="s">
        <v>9</v>
      </c>
      <c r="C23" s="45">
        <v>280.54025887299997</v>
      </c>
      <c r="D23" s="45">
        <v>300.75070499399999</v>
      </c>
      <c r="E23" s="45">
        <v>306.13079689599999</v>
      </c>
      <c r="F23" s="45">
        <v>422.60846974499998</v>
      </c>
      <c r="G23" s="45">
        <v>387.98630675599998</v>
      </c>
      <c r="H23" s="45">
        <v>416.140383886</v>
      </c>
      <c r="I23" s="45">
        <v>409.636511821</v>
      </c>
      <c r="J23" s="45">
        <v>381.36766600200002</v>
      </c>
      <c r="K23" s="45">
        <v>646.81035965000001</v>
      </c>
      <c r="L23" s="45">
        <v>463.01417808100001</v>
      </c>
      <c r="M23" s="45">
        <v>633.48933255500003</v>
      </c>
      <c r="N23" s="45">
        <v>572.47015634499996</v>
      </c>
      <c r="O23" s="45">
        <v>1194.7300223560001</v>
      </c>
      <c r="P23" s="45">
        <v>984.44287498846995</v>
      </c>
      <c r="Q23" s="45">
        <v>615.62206348799998</v>
      </c>
      <c r="R23" s="45">
        <v>680.69130633899999</v>
      </c>
      <c r="S23" s="45">
        <v>652.96295859700001</v>
      </c>
      <c r="T23" s="45">
        <v>5450.6707023444396</v>
      </c>
      <c r="U23" s="45">
        <v>793.57223528100008</v>
      </c>
      <c r="V23" s="45">
        <v>1476.9584538411327</v>
      </c>
      <c r="W23" s="45">
        <v>1646.2810457491673</v>
      </c>
      <c r="X23" s="45">
        <v>865.45091558003492</v>
      </c>
      <c r="Y23" s="19">
        <v>1087.9903470254201</v>
      </c>
      <c r="Z23" s="19">
        <v>1276.6979186667299</v>
      </c>
    </row>
    <row r="24" spans="1:28">
      <c r="B24" s="72" t="s">
        <v>25</v>
      </c>
      <c r="C24" s="45">
        <v>407.62974232099998</v>
      </c>
      <c r="D24" s="45">
        <v>416.57930397899997</v>
      </c>
      <c r="E24" s="45">
        <v>184.27077712400001</v>
      </c>
      <c r="F24" s="45">
        <v>31.485068606000027</v>
      </c>
      <c r="G24" s="45">
        <v>33.566717488999984</v>
      </c>
      <c r="H24" s="45">
        <v>30.000458500000036</v>
      </c>
      <c r="I24" s="45">
        <v>6.0425053910000202</v>
      </c>
      <c r="J24" s="45">
        <v>1.6159176419999994</v>
      </c>
      <c r="K24" s="45">
        <v>6.6519216169999709</v>
      </c>
      <c r="L24" s="45"/>
      <c r="M24" s="45">
        <v>2.2287182979999898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19"/>
      <c r="Z24" s="19"/>
    </row>
    <row r="25" spans="1:28" s="7" customFormat="1" ht="12" customHeight="1">
      <c r="A25" s="5"/>
      <c r="B25" s="66" t="s">
        <v>31</v>
      </c>
      <c r="C25" s="62">
        <v>20286.704323572998</v>
      </c>
      <c r="D25" s="62">
        <v>25362.151570892009</v>
      </c>
      <c r="E25" s="62">
        <v>27550.153743798997</v>
      </c>
      <c r="F25" s="62">
        <f>+F6+F22</f>
        <v>31861.914804929002</v>
      </c>
      <c r="G25" s="62">
        <f t="shared" ref="G25:Z25" si="2">+G6+G22</f>
        <v>36925.919913203994</v>
      </c>
      <c r="H25" s="62">
        <f t="shared" si="2"/>
        <v>42548.361026019978</v>
      </c>
      <c r="I25" s="62">
        <f t="shared" si="2"/>
        <v>51510.013227624011</v>
      </c>
      <c r="J25" s="62">
        <f t="shared" si="2"/>
        <v>57666.521011379016</v>
      </c>
      <c r="K25" s="62">
        <f t="shared" si="2"/>
        <v>65140.000018051993</v>
      </c>
      <c r="L25" s="62">
        <f t="shared" si="2"/>
        <v>65644.226359916749</v>
      </c>
      <c r="M25" s="62">
        <f t="shared" si="2"/>
        <v>67923.849025584394</v>
      </c>
      <c r="N25" s="62">
        <f t="shared" si="2"/>
        <v>84619.90218275589</v>
      </c>
      <c r="O25" s="62">
        <f t="shared" si="2"/>
        <v>96460.466615847981</v>
      </c>
      <c r="P25" s="62">
        <f t="shared" si="2"/>
        <v>98802.391461526946</v>
      </c>
      <c r="Q25" s="62">
        <f t="shared" si="2"/>
        <v>96399.486156753992</v>
      </c>
      <c r="R25" s="62">
        <f t="shared" si="2"/>
        <v>107006.62507175621</v>
      </c>
      <c r="S25" s="62">
        <f t="shared" si="2"/>
        <v>109158.96875111401</v>
      </c>
      <c r="T25" s="62">
        <f t="shared" si="2"/>
        <v>129016.48966940641</v>
      </c>
      <c r="U25" s="62">
        <f t="shared" si="2"/>
        <v>132646.72629196997</v>
      </c>
      <c r="V25" s="62">
        <f t="shared" si="2"/>
        <v>153010.00846203978</v>
      </c>
      <c r="W25" s="62">
        <f t="shared" si="2"/>
        <v>132552.04711300886</v>
      </c>
      <c r="X25" s="62">
        <f t="shared" si="2"/>
        <v>162458.72147425404</v>
      </c>
      <c r="Y25" s="62">
        <f t="shared" si="2"/>
        <v>213290.92891944101</v>
      </c>
      <c r="Z25" s="62">
        <f t="shared" si="2"/>
        <v>264183.94098190346</v>
      </c>
    </row>
    <row r="26" spans="1:28">
      <c r="B26" s="1" t="str">
        <f>+'Ingresos del PGN (Recaudo)'!B18</f>
        <v>*Información a enero de 2024</v>
      </c>
      <c r="X26" s="10"/>
    </row>
    <row r="27" spans="1:28">
      <c r="B27" s="5" t="s">
        <v>143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6"/>
      <c r="Z27" s="26"/>
    </row>
    <row r="28" spans="1:28">
      <c r="M28" s="9"/>
      <c r="N28" s="9"/>
      <c r="O28" s="9"/>
      <c r="P28" s="9"/>
      <c r="Q28" s="9"/>
      <c r="R28" s="9"/>
      <c r="S28" s="9"/>
      <c r="T28" s="9"/>
      <c r="U28" s="15"/>
      <c r="V28" s="9"/>
      <c r="W28" s="9"/>
      <c r="X28" s="9"/>
      <c r="Y28" s="9"/>
      <c r="Z28" s="9"/>
    </row>
    <row r="29" spans="1:28">
      <c r="X29" s="10"/>
      <c r="Y29" s="8"/>
      <c r="Z29" s="19"/>
    </row>
    <row r="30" spans="1:28">
      <c r="U30" s="9"/>
      <c r="V30" s="10"/>
      <c r="W30" s="8"/>
      <c r="X30" s="27"/>
      <c r="Z30" s="10"/>
    </row>
    <row r="31" spans="1:28">
      <c r="U31" s="16"/>
      <c r="V31" s="10"/>
      <c r="W31" s="8"/>
      <c r="X31" s="10"/>
      <c r="Z31" s="29"/>
    </row>
    <row r="32" spans="1:28">
      <c r="W32" s="10"/>
    </row>
    <row r="33" spans="18:26">
      <c r="U33" s="17"/>
      <c r="W33" s="27"/>
      <c r="X33" s="27"/>
      <c r="Z33" s="10"/>
    </row>
    <row r="34" spans="18:26">
      <c r="W34" s="27"/>
      <c r="X34" s="27"/>
    </row>
    <row r="35" spans="18:26">
      <c r="V35" s="10"/>
      <c r="W35" s="16"/>
      <c r="X35" s="16"/>
    </row>
    <row r="36" spans="18:26">
      <c r="R36" s="8"/>
      <c r="W36" s="16"/>
      <c r="X36" s="10"/>
      <c r="Z36" s="10"/>
    </row>
    <row r="37" spans="18:26">
      <c r="R37" s="8"/>
      <c r="S37" s="10"/>
      <c r="U37" s="10"/>
      <c r="V37" s="10"/>
      <c r="W37" s="27"/>
      <c r="X37" s="10"/>
    </row>
    <row r="38" spans="18:26">
      <c r="U38" s="8"/>
      <c r="W38" s="10"/>
    </row>
    <row r="39" spans="18:26">
      <c r="U39" s="8"/>
      <c r="V39" s="27"/>
      <c r="W39" s="16"/>
    </row>
    <row r="40" spans="18:26">
      <c r="V40" s="10"/>
    </row>
  </sheetData>
  <mergeCells count="2">
    <mergeCell ref="B2:Z2"/>
    <mergeCell ref="B3:Z3"/>
  </mergeCells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ignoredErrors>
    <ignoredError sqref="C6:Z6 C22:Z2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0"/>
  <sheetViews>
    <sheetView showGridLines="0" workbookViewId="0">
      <pane xSplit="2" ySplit="5" topLeftCell="J6" activePane="bottomRight" state="frozen"/>
      <selection activeCell="AA11" sqref="AA11"/>
      <selection pane="topRight" activeCell="AA11" sqref="AA11"/>
      <selection pane="bottomLeft" activeCell="AA11" sqref="AA11"/>
      <selection pane="bottomRight" activeCell="M21" sqref="M21"/>
    </sheetView>
  </sheetViews>
  <sheetFormatPr baseColWidth="10" defaultRowHeight="12.75"/>
  <cols>
    <col min="1" max="1" width="3.42578125" style="22" customWidth="1"/>
    <col min="2" max="2" width="45" style="22" bestFit="1" customWidth="1"/>
    <col min="3" max="26" width="7.7109375" style="22" customWidth="1"/>
    <col min="27" max="27" width="11.42578125" style="22"/>
    <col min="28" max="28" width="16.28515625" style="22" bestFit="1" customWidth="1"/>
    <col min="29" max="244" width="11.42578125" style="22"/>
    <col min="245" max="245" width="3.42578125" style="22" customWidth="1"/>
    <col min="246" max="246" width="39.5703125" style="22" bestFit="1" customWidth="1"/>
    <col min="247" max="256" width="0" style="22" hidden="1" customWidth="1"/>
    <col min="257" max="258" width="5.7109375" style="22" bestFit="1" customWidth="1"/>
    <col min="259" max="262" width="6.85546875" style="22" bestFit="1" customWidth="1"/>
    <col min="263" max="271" width="7.7109375" style="22" bestFit="1" customWidth="1"/>
    <col min="272" max="275" width="5.7109375" style="22" bestFit="1" customWidth="1"/>
    <col min="276" max="276" width="6.5703125" style="22" customWidth="1"/>
    <col min="277" max="277" width="6.5703125" style="22" bestFit="1" customWidth="1"/>
    <col min="278" max="279" width="7.7109375" style="22" bestFit="1" customWidth="1"/>
    <col min="280" max="281" width="11.42578125" style="22"/>
    <col min="282" max="282" width="16.5703125" style="22" bestFit="1" customWidth="1"/>
    <col min="283" max="500" width="11.42578125" style="22"/>
    <col min="501" max="501" width="3.42578125" style="22" customWidth="1"/>
    <col min="502" max="502" width="39.5703125" style="22" bestFit="1" customWidth="1"/>
    <col min="503" max="512" width="0" style="22" hidden="1" customWidth="1"/>
    <col min="513" max="514" width="5.7109375" style="22" bestFit="1" customWidth="1"/>
    <col min="515" max="518" width="6.85546875" style="22" bestFit="1" customWidth="1"/>
    <col min="519" max="527" width="7.7109375" style="22" bestFit="1" customWidth="1"/>
    <col min="528" max="531" width="5.7109375" style="22" bestFit="1" customWidth="1"/>
    <col min="532" max="532" width="6.5703125" style="22" customWidth="1"/>
    <col min="533" max="533" width="6.5703125" style="22" bestFit="1" customWidth="1"/>
    <col min="534" max="535" width="7.7109375" style="22" bestFit="1" customWidth="1"/>
    <col min="536" max="537" width="11.42578125" style="22"/>
    <col min="538" max="538" width="16.5703125" style="22" bestFit="1" customWidth="1"/>
    <col min="539" max="756" width="11.42578125" style="22"/>
    <col min="757" max="757" width="3.42578125" style="22" customWidth="1"/>
    <col min="758" max="758" width="39.5703125" style="22" bestFit="1" customWidth="1"/>
    <col min="759" max="768" width="0" style="22" hidden="1" customWidth="1"/>
    <col min="769" max="770" width="5.7109375" style="22" bestFit="1" customWidth="1"/>
    <col min="771" max="774" width="6.85546875" style="22" bestFit="1" customWidth="1"/>
    <col min="775" max="783" width="7.7109375" style="22" bestFit="1" customWidth="1"/>
    <col min="784" max="787" width="5.7109375" style="22" bestFit="1" customWidth="1"/>
    <col min="788" max="788" width="6.5703125" style="22" customWidth="1"/>
    <col min="789" max="789" width="6.5703125" style="22" bestFit="1" customWidth="1"/>
    <col min="790" max="791" width="7.7109375" style="22" bestFit="1" customWidth="1"/>
    <col min="792" max="793" width="11.42578125" style="22"/>
    <col min="794" max="794" width="16.5703125" style="22" bestFit="1" customWidth="1"/>
    <col min="795" max="1012" width="11.42578125" style="22"/>
    <col min="1013" max="1013" width="3.42578125" style="22" customWidth="1"/>
    <col min="1014" max="1014" width="39.5703125" style="22" bestFit="1" customWidth="1"/>
    <col min="1015" max="1024" width="0" style="22" hidden="1" customWidth="1"/>
    <col min="1025" max="1026" width="5.7109375" style="22" bestFit="1" customWidth="1"/>
    <col min="1027" max="1030" width="6.85546875" style="22" bestFit="1" customWidth="1"/>
    <col min="1031" max="1039" width="7.7109375" style="22" bestFit="1" customWidth="1"/>
    <col min="1040" max="1043" width="5.7109375" style="22" bestFit="1" customWidth="1"/>
    <col min="1044" max="1044" width="6.5703125" style="22" customWidth="1"/>
    <col min="1045" max="1045" width="6.5703125" style="22" bestFit="1" customWidth="1"/>
    <col min="1046" max="1047" width="7.7109375" style="22" bestFit="1" customWidth="1"/>
    <col min="1048" max="1049" width="11.42578125" style="22"/>
    <col min="1050" max="1050" width="16.5703125" style="22" bestFit="1" customWidth="1"/>
    <col min="1051" max="1268" width="11.42578125" style="22"/>
    <col min="1269" max="1269" width="3.42578125" style="22" customWidth="1"/>
    <col min="1270" max="1270" width="39.5703125" style="22" bestFit="1" customWidth="1"/>
    <col min="1271" max="1280" width="0" style="22" hidden="1" customWidth="1"/>
    <col min="1281" max="1282" width="5.7109375" style="22" bestFit="1" customWidth="1"/>
    <col min="1283" max="1286" width="6.85546875" style="22" bestFit="1" customWidth="1"/>
    <col min="1287" max="1295" width="7.7109375" style="22" bestFit="1" customWidth="1"/>
    <col min="1296" max="1299" width="5.7109375" style="22" bestFit="1" customWidth="1"/>
    <col min="1300" max="1300" width="6.5703125" style="22" customWidth="1"/>
    <col min="1301" max="1301" width="6.5703125" style="22" bestFit="1" customWidth="1"/>
    <col min="1302" max="1303" width="7.7109375" style="22" bestFit="1" customWidth="1"/>
    <col min="1304" max="1305" width="11.42578125" style="22"/>
    <col min="1306" max="1306" width="16.5703125" style="22" bestFit="1" customWidth="1"/>
    <col min="1307" max="1524" width="11.42578125" style="22"/>
    <col min="1525" max="1525" width="3.42578125" style="22" customWidth="1"/>
    <col min="1526" max="1526" width="39.5703125" style="22" bestFit="1" customWidth="1"/>
    <col min="1527" max="1536" width="0" style="22" hidden="1" customWidth="1"/>
    <col min="1537" max="1538" width="5.7109375" style="22" bestFit="1" customWidth="1"/>
    <col min="1539" max="1542" width="6.85546875" style="22" bestFit="1" customWidth="1"/>
    <col min="1543" max="1551" width="7.7109375" style="22" bestFit="1" customWidth="1"/>
    <col min="1552" max="1555" width="5.7109375" style="22" bestFit="1" customWidth="1"/>
    <col min="1556" max="1556" width="6.5703125" style="22" customWidth="1"/>
    <col min="1557" max="1557" width="6.5703125" style="22" bestFit="1" customWidth="1"/>
    <col min="1558" max="1559" width="7.7109375" style="22" bestFit="1" customWidth="1"/>
    <col min="1560" max="1561" width="11.42578125" style="22"/>
    <col min="1562" max="1562" width="16.5703125" style="22" bestFit="1" customWidth="1"/>
    <col min="1563" max="1780" width="11.42578125" style="22"/>
    <col min="1781" max="1781" width="3.42578125" style="22" customWidth="1"/>
    <col min="1782" max="1782" width="39.5703125" style="22" bestFit="1" customWidth="1"/>
    <col min="1783" max="1792" width="0" style="22" hidden="1" customWidth="1"/>
    <col min="1793" max="1794" width="5.7109375" style="22" bestFit="1" customWidth="1"/>
    <col min="1795" max="1798" width="6.85546875" style="22" bestFit="1" customWidth="1"/>
    <col min="1799" max="1807" width="7.7109375" style="22" bestFit="1" customWidth="1"/>
    <col min="1808" max="1811" width="5.7109375" style="22" bestFit="1" customWidth="1"/>
    <col min="1812" max="1812" width="6.5703125" style="22" customWidth="1"/>
    <col min="1813" max="1813" width="6.5703125" style="22" bestFit="1" customWidth="1"/>
    <col min="1814" max="1815" width="7.7109375" style="22" bestFit="1" customWidth="1"/>
    <col min="1816" max="1817" width="11.42578125" style="22"/>
    <col min="1818" max="1818" width="16.5703125" style="22" bestFit="1" customWidth="1"/>
    <col min="1819" max="2036" width="11.42578125" style="22"/>
    <col min="2037" max="2037" width="3.42578125" style="22" customWidth="1"/>
    <col min="2038" max="2038" width="39.5703125" style="22" bestFit="1" customWidth="1"/>
    <col min="2039" max="2048" width="0" style="22" hidden="1" customWidth="1"/>
    <col min="2049" max="2050" width="5.7109375" style="22" bestFit="1" customWidth="1"/>
    <col min="2051" max="2054" width="6.85546875" style="22" bestFit="1" customWidth="1"/>
    <col min="2055" max="2063" width="7.7109375" style="22" bestFit="1" customWidth="1"/>
    <col min="2064" max="2067" width="5.7109375" style="22" bestFit="1" customWidth="1"/>
    <col min="2068" max="2068" width="6.5703125" style="22" customWidth="1"/>
    <col min="2069" max="2069" width="6.5703125" style="22" bestFit="1" customWidth="1"/>
    <col min="2070" max="2071" width="7.7109375" style="22" bestFit="1" customWidth="1"/>
    <col min="2072" max="2073" width="11.42578125" style="22"/>
    <col min="2074" max="2074" width="16.5703125" style="22" bestFit="1" customWidth="1"/>
    <col min="2075" max="2292" width="11.42578125" style="22"/>
    <col min="2293" max="2293" width="3.42578125" style="22" customWidth="1"/>
    <col min="2294" max="2294" width="39.5703125" style="22" bestFit="1" customWidth="1"/>
    <col min="2295" max="2304" width="0" style="22" hidden="1" customWidth="1"/>
    <col min="2305" max="2306" width="5.7109375" style="22" bestFit="1" customWidth="1"/>
    <col min="2307" max="2310" width="6.85546875" style="22" bestFit="1" customWidth="1"/>
    <col min="2311" max="2319" width="7.7109375" style="22" bestFit="1" customWidth="1"/>
    <col min="2320" max="2323" width="5.7109375" style="22" bestFit="1" customWidth="1"/>
    <col min="2324" max="2324" width="6.5703125" style="22" customWidth="1"/>
    <col min="2325" max="2325" width="6.5703125" style="22" bestFit="1" customWidth="1"/>
    <col min="2326" max="2327" width="7.7109375" style="22" bestFit="1" customWidth="1"/>
    <col min="2328" max="2329" width="11.42578125" style="22"/>
    <col min="2330" max="2330" width="16.5703125" style="22" bestFit="1" customWidth="1"/>
    <col min="2331" max="2548" width="11.42578125" style="22"/>
    <col min="2549" max="2549" width="3.42578125" style="22" customWidth="1"/>
    <col min="2550" max="2550" width="39.5703125" style="22" bestFit="1" customWidth="1"/>
    <col min="2551" max="2560" width="0" style="22" hidden="1" customWidth="1"/>
    <col min="2561" max="2562" width="5.7109375" style="22" bestFit="1" customWidth="1"/>
    <col min="2563" max="2566" width="6.85546875" style="22" bestFit="1" customWidth="1"/>
    <col min="2567" max="2575" width="7.7109375" style="22" bestFit="1" customWidth="1"/>
    <col min="2576" max="2579" width="5.7109375" style="22" bestFit="1" customWidth="1"/>
    <col min="2580" max="2580" width="6.5703125" style="22" customWidth="1"/>
    <col min="2581" max="2581" width="6.5703125" style="22" bestFit="1" customWidth="1"/>
    <col min="2582" max="2583" width="7.7109375" style="22" bestFit="1" customWidth="1"/>
    <col min="2584" max="2585" width="11.42578125" style="22"/>
    <col min="2586" max="2586" width="16.5703125" style="22" bestFit="1" customWidth="1"/>
    <col min="2587" max="2804" width="11.42578125" style="22"/>
    <col min="2805" max="2805" width="3.42578125" style="22" customWidth="1"/>
    <col min="2806" max="2806" width="39.5703125" style="22" bestFit="1" customWidth="1"/>
    <col min="2807" max="2816" width="0" style="22" hidden="1" customWidth="1"/>
    <col min="2817" max="2818" width="5.7109375" style="22" bestFit="1" customWidth="1"/>
    <col min="2819" max="2822" width="6.85546875" style="22" bestFit="1" customWidth="1"/>
    <col min="2823" max="2831" width="7.7109375" style="22" bestFit="1" customWidth="1"/>
    <col min="2832" max="2835" width="5.7109375" style="22" bestFit="1" customWidth="1"/>
    <col min="2836" max="2836" width="6.5703125" style="22" customWidth="1"/>
    <col min="2837" max="2837" width="6.5703125" style="22" bestFit="1" customWidth="1"/>
    <col min="2838" max="2839" width="7.7109375" style="22" bestFit="1" customWidth="1"/>
    <col min="2840" max="2841" width="11.42578125" style="22"/>
    <col min="2842" max="2842" width="16.5703125" style="22" bestFit="1" customWidth="1"/>
    <col min="2843" max="3060" width="11.42578125" style="22"/>
    <col min="3061" max="3061" width="3.42578125" style="22" customWidth="1"/>
    <col min="3062" max="3062" width="39.5703125" style="22" bestFit="1" customWidth="1"/>
    <col min="3063" max="3072" width="0" style="22" hidden="1" customWidth="1"/>
    <col min="3073" max="3074" width="5.7109375" style="22" bestFit="1" customWidth="1"/>
    <col min="3075" max="3078" width="6.85546875" style="22" bestFit="1" customWidth="1"/>
    <col min="3079" max="3087" width="7.7109375" style="22" bestFit="1" customWidth="1"/>
    <col min="3088" max="3091" width="5.7109375" style="22" bestFit="1" customWidth="1"/>
    <col min="3092" max="3092" width="6.5703125" style="22" customWidth="1"/>
    <col min="3093" max="3093" width="6.5703125" style="22" bestFit="1" customWidth="1"/>
    <col min="3094" max="3095" width="7.7109375" style="22" bestFit="1" customWidth="1"/>
    <col min="3096" max="3097" width="11.42578125" style="22"/>
    <col min="3098" max="3098" width="16.5703125" style="22" bestFit="1" customWidth="1"/>
    <col min="3099" max="3316" width="11.42578125" style="22"/>
    <col min="3317" max="3317" width="3.42578125" style="22" customWidth="1"/>
    <col min="3318" max="3318" width="39.5703125" style="22" bestFit="1" customWidth="1"/>
    <col min="3319" max="3328" width="0" style="22" hidden="1" customWidth="1"/>
    <col min="3329" max="3330" width="5.7109375" style="22" bestFit="1" customWidth="1"/>
    <col min="3331" max="3334" width="6.85546875" style="22" bestFit="1" customWidth="1"/>
    <col min="3335" max="3343" width="7.7109375" style="22" bestFit="1" customWidth="1"/>
    <col min="3344" max="3347" width="5.7109375" style="22" bestFit="1" customWidth="1"/>
    <col min="3348" max="3348" width="6.5703125" style="22" customWidth="1"/>
    <col min="3349" max="3349" width="6.5703125" style="22" bestFit="1" customWidth="1"/>
    <col min="3350" max="3351" width="7.7109375" style="22" bestFit="1" customWidth="1"/>
    <col min="3352" max="3353" width="11.42578125" style="22"/>
    <col min="3354" max="3354" width="16.5703125" style="22" bestFit="1" customWidth="1"/>
    <col min="3355" max="3572" width="11.42578125" style="22"/>
    <col min="3573" max="3573" width="3.42578125" style="22" customWidth="1"/>
    <col min="3574" max="3574" width="39.5703125" style="22" bestFit="1" customWidth="1"/>
    <col min="3575" max="3584" width="0" style="22" hidden="1" customWidth="1"/>
    <col min="3585" max="3586" width="5.7109375" style="22" bestFit="1" customWidth="1"/>
    <col min="3587" max="3590" width="6.85546875" style="22" bestFit="1" customWidth="1"/>
    <col min="3591" max="3599" width="7.7109375" style="22" bestFit="1" customWidth="1"/>
    <col min="3600" max="3603" width="5.7109375" style="22" bestFit="1" customWidth="1"/>
    <col min="3604" max="3604" width="6.5703125" style="22" customWidth="1"/>
    <col min="3605" max="3605" width="6.5703125" style="22" bestFit="1" customWidth="1"/>
    <col min="3606" max="3607" width="7.7109375" style="22" bestFit="1" customWidth="1"/>
    <col min="3608" max="3609" width="11.42578125" style="22"/>
    <col min="3610" max="3610" width="16.5703125" style="22" bestFit="1" customWidth="1"/>
    <col min="3611" max="3828" width="11.42578125" style="22"/>
    <col min="3829" max="3829" width="3.42578125" style="22" customWidth="1"/>
    <col min="3830" max="3830" width="39.5703125" style="22" bestFit="1" customWidth="1"/>
    <col min="3831" max="3840" width="0" style="22" hidden="1" customWidth="1"/>
    <col min="3841" max="3842" width="5.7109375" style="22" bestFit="1" customWidth="1"/>
    <col min="3843" max="3846" width="6.85546875" style="22" bestFit="1" customWidth="1"/>
    <col min="3847" max="3855" width="7.7109375" style="22" bestFit="1" customWidth="1"/>
    <col min="3856" max="3859" width="5.7109375" style="22" bestFit="1" customWidth="1"/>
    <col min="3860" max="3860" width="6.5703125" style="22" customWidth="1"/>
    <col min="3861" max="3861" width="6.5703125" style="22" bestFit="1" customWidth="1"/>
    <col min="3862" max="3863" width="7.7109375" style="22" bestFit="1" customWidth="1"/>
    <col min="3864" max="3865" width="11.42578125" style="22"/>
    <col min="3866" max="3866" width="16.5703125" style="22" bestFit="1" customWidth="1"/>
    <col min="3867" max="4084" width="11.42578125" style="22"/>
    <col min="4085" max="4085" width="3.42578125" style="22" customWidth="1"/>
    <col min="4086" max="4086" width="39.5703125" style="22" bestFit="1" customWidth="1"/>
    <col min="4087" max="4096" width="0" style="22" hidden="1" customWidth="1"/>
    <col min="4097" max="4098" width="5.7109375" style="22" bestFit="1" customWidth="1"/>
    <col min="4099" max="4102" width="6.85546875" style="22" bestFit="1" customWidth="1"/>
    <col min="4103" max="4111" width="7.7109375" style="22" bestFit="1" customWidth="1"/>
    <col min="4112" max="4115" width="5.7109375" style="22" bestFit="1" customWidth="1"/>
    <col min="4116" max="4116" width="6.5703125" style="22" customWidth="1"/>
    <col min="4117" max="4117" width="6.5703125" style="22" bestFit="1" customWidth="1"/>
    <col min="4118" max="4119" width="7.7109375" style="22" bestFit="1" customWidth="1"/>
    <col min="4120" max="4121" width="11.42578125" style="22"/>
    <col min="4122" max="4122" width="16.5703125" style="22" bestFit="1" customWidth="1"/>
    <col min="4123" max="4340" width="11.42578125" style="22"/>
    <col min="4341" max="4341" width="3.42578125" style="22" customWidth="1"/>
    <col min="4342" max="4342" width="39.5703125" style="22" bestFit="1" customWidth="1"/>
    <col min="4343" max="4352" width="0" style="22" hidden="1" customWidth="1"/>
    <col min="4353" max="4354" width="5.7109375" style="22" bestFit="1" customWidth="1"/>
    <col min="4355" max="4358" width="6.85546875" style="22" bestFit="1" customWidth="1"/>
    <col min="4359" max="4367" width="7.7109375" style="22" bestFit="1" customWidth="1"/>
    <col min="4368" max="4371" width="5.7109375" style="22" bestFit="1" customWidth="1"/>
    <col min="4372" max="4372" width="6.5703125" style="22" customWidth="1"/>
    <col min="4373" max="4373" width="6.5703125" style="22" bestFit="1" customWidth="1"/>
    <col min="4374" max="4375" width="7.7109375" style="22" bestFit="1" customWidth="1"/>
    <col min="4376" max="4377" width="11.42578125" style="22"/>
    <col min="4378" max="4378" width="16.5703125" style="22" bestFit="1" customWidth="1"/>
    <col min="4379" max="4596" width="11.42578125" style="22"/>
    <col min="4597" max="4597" width="3.42578125" style="22" customWidth="1"/>
    <col min="4598" max="4598" width="39.5703125" style="22" bestFit="1" customWidth="1"/>
    <col min="4599" max="4608" width="0" style="22" hidden="1" customWidth="1"/>
    <col min="4609" max="4610" width="5.7109375" style="22" bestFit="1" customWidth="1"/>
    <col min="4611" max="4614" width="6.85546875" style="22" bestFit="1" customWidth="1"/>
    <col min="4615" max="4623" width="7.7109375" style="22" bestFit="1" customWidth="1"/>
    <col min="4624" max="4627" width="5.7109375" style="22" bestFit="1" customWidth="1"/>
    <col min="4628" max="4628" width="6.5703125" style="22" customWidth="1"/>
    <col min="4629" max="4629" width="6.5703125" style="22" bestFit="1" customWidth="1"/>
    <col min="4630" max="4631" width="7.7109375" style="22" bestFit="1" customWidth="1"/>
    <col min="4632" max="4633" width="11.42578125" style="22"/>
    <col min="4634" max="4634" width="16.5703125" style="22" bestFit="1" customWidth="1"/>
    <col min="4635" max="4852" width="11.42578125" style="22"/>
    <col min="4853" max="4853" width="3.42578125" style="22" customWidth="1"/>
    <col min="4854" max="4854" width="39.5703125" style="22" bestFit="1" customWidth="1"/>
    <col min="4855" max="4864" width="0" style="22" hidden="1" customWidth="1"/>
    <col min="4865" max="4866" width="5.7109375" style="22" bestFit="1" customWidth="1"/>
    <col min="4867" max="4870" width="6.85546875" style="22" bestFit="1" customWidth="1"/>
    <col min="4871" max="4879" width="7.7109375" style="22" bestFit="1" customWidth="1"/>
    <col min="4880" max="4883" width="5.7109375" style="22" bestFit="1" customWidth="1"/>
    <col min="4884" max="4884" width="6.5703125" style="22" customWidth="1"/>
    <col min="4885" max="4885" width="6.5703125" style="22" bestFit="1" customWidth="1"/>
    <col min="4886" max="4887" width="7.7109375" style="22" bestFit="1" customWidth="1"/>
    <col min="4888" max="4889" width="11.42578125" style="22"/>
    <col min="4890" max="4890" width="16.5703125" style="22" bestFit="1" customWidth="1"/>
    <col min="4891" max="5108" width="11.42578125" style="22"/>
    <col min="5109" max="5109" width="3.42578125" style="22" customWidth="1"/>
    <col min="5110" max="5110" width="39.5703125" style="22" bestFit="1" customWidth="1"/>
    <col min="5111" max="5120" width="0" style="22" hidden="1" customWidth="1"/>
    <col min="5121" max="5122" width="5.7109375" style="22" bestFit="1" customWidth="1"/>
    <col min="5123" max="5126" width="6.85546875" style="22" bestFit="1" customWidth="1"/>
    <col min="5127" max="5135" width="7.7109375" style="22" bestFit="1" customWidth="1"/>
    <col min="5136" max="5139" width="5.7109375" style="22" bestFit="1" customWidth="1"/>
    <col min="5140" max="5140" width="6.5703125" style="22" customWidth="1"/>
    <col min="5141" max="5141" width="6.5703125" style="22" bestFit="1" customWidth="1"/>
    <col min="5142" max="5143" width="7.7109375" style="22" bestFit="1" customWidth="1"/>
    <col min="5144" max="5145" width="11.42578125" style="22"/>
    <col min="5146" max="5146" width="16.5703125" style="22" bestFit="1" customWidth="1"/>
    <col min="5147" max="5364" width="11.42578125" style="22"/>
    <col min="5365" max="5365" width="3.42578125" style="22" customWidth="1"/>
    <col min="5366" max="5366" width="39.5703125" style="22" bestFit="1" customWidth="1"/>
    <col min="5367" max="5376" width="0" style="22" hidden="1" customWidth="1"/>
    <col min="5377" max="5378" width="5.7109375" style="22" bestFit="1" customWidth="1"/>
    <col min="5379" max="5382" width="6.85546875" style="22" bestFit="1" customWidth="1"/>
    <col min="5383" max="5391" width="7.7109375" style="22" bestFit="1" customWidth="1"/>
    <col min="5392" max="5395" width="5.7109375" style="22" bestFit="1" customWidth="1"/>
    <col min="5396" max="5396" width="6.5703125" style="22" customWidth="1"/>
    <col min="5397" max="5397" width="6.5703125" style="22" bestFit="1" customWidth="1"/>
    <col min="5398" max="5399" width="7.7109375" style="22" bestFit="1" customWidth="1"/>
    <col min="5400" max="5401" width="11.42578125" style="22"/>
    <col min="5402" max="5402" width="16.5703125" style="22" bestFit="1" customWidth="1"/>
    <col min="5403" max="5620" width="11.42578125" style="22"/>
    <col min="5621" max="5621" width="3.42578125" style="22" customWidth="1"/>
    <col min="5622" max="5622" width="39.5703125" style="22" bestFit="1" customWidth="1"/>
    <col min="5623" max="5632" width="0" style="22" hidden="1" customWidth="1"/>
    <col min="5633" max="5634" width="5.7109375" style="22" bestFit="1" customWidth="1"/>
    <col min="5635" max="5638" width="6.85546875" style="22" bestFit="1" customWidth="1"/>
    <col min="5639" max="5647" width="7.7109375" style="22" bestFit="1" customWidth="1"/>
    <col min="5648" max="5651" width="5.7109375" style="22" bestFit="1" customWidth="1"/>
    <col min="5652" max="5652" width="6.5703125" style="22" customWidth="1"/>
    <col min="5653" max="5653" width="6.5703125" style="22" bestFit="1" customWidth="1"/>
    <col min="5654" max="5655" width="7.7109375" style="22" bestFit="1" customWidth="1"/>
    <col min="5656" max="5657" width="11.42578125" style="22"/>
    <col min="5658" max="5658" width="16.5703125" style="22" bestFit="1" customWidth="1"/>
    <col min="5659" max="5876" width="11.42578125" style="22"/>
    <col min="5877" max="5877" width="3.42578125" style="22" customWidth="1"/>
    <col min="5878" max="5878" width="39.5703125" style="22" bestFit="1" customWidth="1"/>
    <col min="5879" max="5888" width="0" style="22" hidden="1" customWidth="1"/>
    <col min="5889" max="5890" width="5.7109375" style="22" bestFit="1" customWidth="1"/>
    <col min="5891" max="5894" width="6.85546875" style="22" bestFit="1" customWidth="1"/>
    <col min="5895" max="5903" width="7.7109375" style="22" bestFit="1" customWidth="1"/>
    <col min="5904" max="5907" width="5.7109375" style="22" bestFit="1" customWidth="1"/>
    <col min="5908" max="5908" width="6.5703125" style="22" customWidth="1"/>
    <col min="5909" max="5909" width="6.5703125" style="22" bestFit="1" customWidth="1"/>
    <col min="5910" max="5911" width="7.7109375" style="22" bestFit="1" customWidth="1"/>
    <col min="5912" max="5913" width="11.42578125" style="22"/>
    <col min="5914" max="5914" width="16.5703125" style="22" bestFit="1" customWidth="1"/>
    <col min="5915" max="6132" width="11.42578125" style="22"/>
    <col min="6133" max="6133" width="3.42578125" style="22" customWidth="1"/>
    <col min="6134" max="6134" width="39.5703125" style="22" bestFit="1" customWidth="1"/>
    <col min="6135" max="6144" width="0" style="22" hidden="1" customWidth="1"/>
    <col min="6145" max="6146" width="5.7109375" style="22" bestFit="1" customWidth="1"/>
    <col min="6147" max="6150" width="6.85546875" style="22" bestFit="1" customWidth="1"/>
    <col min="6151" max="6159" width="7.7109375" style="22" bestFit="1" customWidth="1"/>
    <col min="6160" max="6163" width="5.7109375" style="22" bestFit="1" customWidth="1"/>
    <col min="6164" max="6164" width="6.5703125" style="22" customWidth="1"/>
    <col min="6165" max="6165" width="6.5703125" style="22" bestFit="1" customWidth="1"/>
    <col min="6166" max="6167" width="7.7109375" style="22" bestFit="1" customWidth="1"/>
    <col min="6168" max="6169" width="11.42578125" style="22"/>
    <col min="6170" max="6170" width="16.5703125" style="22" bestFit="1" customWidth="1"/>
    <col min="6171" max="6388" width="11.42578125" style="22"/>
    <col min="6389" max="6389" width="3.42578125" style="22" customWidth="1"/>
    <col min="6390" max="6390" width="39.5703125" style="22" bestFit="1" customWidth="1"/>
    <col min="6391" max="6400" width="0" style="22" hidden="1" customWidth="1"/>
    <col min="6401" max="6402" width="5.7109375" style="22" bestFit="1" customWidth="1"/>
    <col min="6403" max="6406" width="6.85546875" style="22" bestFit="1" customWidth="1"/>
    <col min="6407" max="6415" width="7.7109375" style="22" bestFit="1" customWidth="1"/>
    <col min="6416" max="6419" width="5.7109375" style="22" bestFit="1" customWidth="1"/>
    <col min="6420" max="6420" width="6.5703125" style="22" customWidth="1"/>
    <col min="6421" max="6421" width="6.5703125" style="22" bestFit="1" customWidth="1"/>
    <col min="6422" max="6423" width="7.7109375" style="22" bestFit="1" customWidth="1"/>
    <col min="6424" max="6425" width="11.42578125" style="22"/>
    <col min="6426" max="6426" width="16.5703125" style="22" bestFit="1" customWidth="1"/>
    <col min="6427" max="6644" width="11.42578125" style="22"/>
    <col min="6645" max="6645" width="3.42578125" style="22" customWidth="1"/>
    <col min="6646" max="6646" width="39.5703125" style="22" bestFit="1" customWidth="1"/>
    <col min="6647" max="6656" width="0" style="22" hidden="1" customWidth="1"/>
    <col min="6657" max="6658" width="5.7109375" style="22" bestFit="1" customWidth="1"/>
    <col min="6659" max="6662" width="6.85546875" style="22" bestFit="1" customWidth="1"/>
    <col min="6663" max="6671" width="7.7109375" style="22" bestFit="1" customWidth="1"/>
    <col min="6672" max="6675" width="5.7109375" style="22" bestFit="1" customWidth="1"/>
    <col min="6676" max="6676" width="6.5703125" style="22" customWidth="1"/>
    <col min="6677" max="6677" width="6.5703125" style="22" bestFit="1" customWidth="1"/>
    <col min="6678" max="6679" width="7.7109375" style="22" bestFit="1" customWidth="1"/>
    <col min="6680" max="6681" width="11.42578125" style="22"/>
    <col min="6682" max="6682" width="16.5703125" style="22" bestFit="1" customWidth="1"/>
    <col min="6683" max="6900" width="11.42578125" style="22"/>
    <col min="6901" max="6901" width="3.42578125" style="22" customWidth="1"/>
    <col min="6902" max="6902" width="39.5703125" style="22" bestFit="1" customWidth="1"/>
    <col min="6903" max="6912" width="0" style="22" hidden="1" customWidth="1"/>
    <col min="6913" max="6914" width="5.7109375" style="22" bestFit="1" customWidth="1"/>
    <col min="6915" max="6918" width="6.85546875" style="22" bestFit="1" customWidth="1"/>
    <col min="6919" max="6927" width="7.7109375" style="22" bestFit="1" customWidth="1"/>
    <col min="6928" max="6931" width="5.7109375" style="22" bestFit="1" customWidth="1"/>
    <col min="6932" max="6932" width="6.5703125" style="22" customWidth="1"/>
    <col min="6933" max="6933" width="6.5703125" style="22" bestFit="1" customWidth="1"/>
    <col min="6934" max="6935" width="7.7109375" style="22" bestFit="1" customWidth="1"/>
    <col min="6936" max="6937" width="11.42578125" style="22"/>
    <col min="6938" max="6938" width="16.5703125" style="22" bestFit="1" customWidth="1"/>
    <col min="6939" max="7156" width="11.42578125" style="22"/>
    <col min="7157" max="7157" width="3.42578125" style="22" customWidth="1"/>
    <col min="7158" max="7158" width="39.5703125" style="22" bestFit="1" customWidth="1"/>
    <col min="7159" max="7168" width="0" style="22" hidden="1" customWidth="1"/>
    <col min="7169" max="7170" width="5.7109375" style="22" bestFit="1" customWidth="1"/>
    <col min="7171" max="7174" width="6.85546875" style="22" bestFit="1" customWidth="1"/>
    <col min="7175" max="7183" width="7.7109375" style="22" bestFit="1" customWidth="1"/>
    <col min="7184" max="7187" width="5.7109375" style="22" bestFit="1" customWidth="1"/>
    <col min="7188" max="7188" width="6.5703125" style="22" customWidth="1"/>
    <col min="7189" max="7189" width="6.5703125" style="22" bestFit="1" customWidth="1"/>
    <col min="7190" max="7191" width="7.7109375" style="22" bestFit="1" customWidth="1"/>
    <col min="7192" max="7193" width="11.42578125" style="22"/>
    <col min="7194" max="7194" width="16.5703125" style="22" bestFit="1" customWidth="1"/>
    <col min="7195" max="7412" width="11.42578125" style="22"/>
    <col min="7413" max="7413" width="3.42578125" style="22" customWidth="1"/>
    <col min="7414" max="7414" width="39.5703125" style="22" bestFit="1" customWidth="1"/>
    <col min="7415" max="7424" width="0" style="22" hidden="1" customWidth="1"/>
    <col min="7425" max="7426" width="5.7109375" style="22" bestFit="1" customWidth="1"/>
    <col min="7427" max="7430" width="6.85546875" style="22" bestFit="1" customWidth="1"/>
    <col min="7431" max="7439" width="7.7109375" style="22" bestFit="1" customWidth="1"/>
    <col min="7440" max="7443" width="5.7109375" style="22" bestFit="1" customWidth="1"/>
    <col min="7444" max="7444" width="6.5703125" style="22" customWidth="1"/>
    <col min="7445" max="7445" width="6.5703125" style="22" bestFit="1" customWidth="1"/>
    <col min="7446" max="7447" width="7.7109375" style="22" bestFit="1" customWidth="1"/>
    <col min="7448" max="7449" width="11.42578125" style="22"/>
    <col min="7450" max="7450" width="16.5703125" style="22" bestFit="1" customWidth="1"/>
    <col min="7451" max="7668" width="11.42578125" style="22"/>
    <col min="7669" max="7669" width="3.42578125" style="22" customWidth="1"/>
    <col min="7670" max="7670" width="39.5703125" style="22" bestFit="1" customWidth="1"/>
    <col min="7671" max="7680" width="0" style="22" hidden="1" customWidth="1"/>
    <col min="7681" max="7682" width="5.7109375" style="22" bestFit="1" customWidth="1"/>
    <col min="7683" max="7686" width="6.85546875" style="22" bestFit="1" customWidth="1"/>
    <col min="7687" max="7695" width="7.7109375" style="22" bestFit="1" customWidth="1"/>
    <col min="7696" max="7699" width="5.7109375" style="22" bestFit="1" customWidth="1"/>
    <col min="7700" max="7700" width="6.5703125" style="22" customWidth="1"/>
    <col min="7701" max="7701" width="6.5703125" style="22" bestFit="1" customWidth="1"/>
    <col min="7702" max="7703" width="7.7109375" style="22" bestFit="1" customWidth="1"/>
    <col min="7704" max="7705" width="11.42578125" style="22"/>
    <col min="7706" max="7706" width="16.5703125" style="22" bestFit="1" customWidth="1"/>
    <col min="7707" max="7924" width="11.42578125" style="22"/>
    <col min="7925" max="7925" width="3.42578125" style="22" customWidth="1"/>
    <col min="7926" max="7926" width="39.5703125" style="22" bestFit="1" customWidth="1"/>
    <col min="7927" max="7936" width="0" style="22" hidden="1" customWidth="1"/>
    <col min="7937" max="7938" width="5.7109375" style="22" bestFit="1" customWidth="1"/>
    <col min="7939" max="7942" width="6.85546875" style="22" bestFit="1" customWidth="1"/>
    <col min="7943" max="7951" width="7.7109375" style="22" bestFit="1" customWidth="1"/>
    <col min="7952" max="7955" width="5.7109375" style="22" bestFit="1" customWidth="1"/>
    <col min="7956" max="7956" width="6.5703125" style="22" customWidth="1"/>
    <col min="7957" max="7957" width="6.5703125" style="22" bestFit="1" customWidth="1"/>
    <col min="7958" max="7959" width="7.7109375" style="22" bestFit="1" customWidth="1"/>
    <col min="7960" max="7961" width="11.42578125" style="22"/>
    <col min="7962" max="7962" width="16.5703125" style="22" bestFit="1" customWidth="1"/>
    <col min="7963" max="8180" width="11.42578125" style="22"/>
    <col min="8181" max="8181" width="3.42578125" style="22" customWidth="1"/>
    <col min="8182" max="8182" width="39.5703125" style="22" bestFit="1" customWidth="1"/>
    <col min="8183" max="8192" width="0" style="22" hidden="1" customWidth="1"/>
    <col min="8193" max="8194" width="5.7109375" style="22" bestFit="1" customWidth="1"/>
    <col min="8195" max="8198" width="6.85546875" style="22" bestFit="1" customWidth="1"/>
    <col min="8199" max="8207" width="7.7109375" style="22" bestFit="1" customWidth="1"/>
    <col min="8208" max="8211" width="5.7109375" style="22" bestFit="1" customWidth="1"/>
    <col min="8212" max="8212" width="6.5703125" style="22" customWidth="1"/>
    <col min="8213" max="8213" width="6.5703125" style="22" bestFit="1" customWidth="1"/>
    <col min="8214" max="8215" width="7.7109375" style="22" bestFit="1" customWidth="1"/>
    <col min="8216" max="8217" width="11.42578125" style="22"/>
    <col min="8218" max="8218" width="16.5703125" style="22" bestFit="1" customWidth="1"/>
    <col min="8219" max="8436" width="11.42578125" style="22"/>
    <col min="8437" max="8437" width="3.42578125" style="22" customWidth="1"/>
    <col min="8438" max="8438" width="39.5703125" style="22" bestFit="1" customWidth="1"/>
    <col min="8439" max="8448" width="0" style="22" hidden="1" customWidth="1"/>
    <col min="8449" max="8450" width="5.7109375" style="22" bestFit="1" customWidth="1"/>
    <col min="8451" max="8454" width="6.85546875" style="22" bestFit="1" customWidth="1"/>
    <col min="8455" max="8463" width="7.7109375" style="22" bestFit="1" customWidth="1"/>
    <col min="8464" max="8467" width="5.7109375" style="22" bestFit="1" customWidth="1"/>
    <col min="8468" max="8468" width="6.5703125" style="22" customWidth="1"/>
    <col min="8469" max="8469" width="6.5703125" style="22" bestFit="1" customWidth="1"/>
    <col min="8470" max="8471" width="7.7109375" style="22" bestFit="1" customWidth="1"/>
    <col min="8472" max="8473" width="11.42578125" style="22"/>
    <col min="8474" max="8474" width="16.5703125" style="22" bestFit="1" customWidth="1"/>
    <col min="8475" max="8692" width="11.42578125" style="22"/>
    <col min="8693" max="8693" width="3.42578125" style="22" customWidth="1"/>
    <col min="8694" max="8694" width="39.5703125" style="22" bestFit="1" customWidth="1"/>
    <col min="8695" max="8704" width="0" style="22" hidden="1" customWidth="1"/>
    <col min="8705" max="8706" width="5.7109375" style="22" bestFit="1" customWidth="1"/>
    <col min="8707" max="8710" width="6.85546875" style="22" bestFit="1" customWidth="1"/>
    <col min="8711" max="8719" width="7.7109375" style="22" bestFit="1" customWidth="1"/>
    <col min="8720" max="8723" width="5.7109375" style="22" bestFit="1" customWidth="1"/>
    <col min="8724" max="8724" width="6.5703125" style="22" customWidth="1"/>
    <col min="8725" max="8725" width="6.5703125" style="22" bestFit="1" customWidth="1"/>
    <col min="8726" max="8727" width="7.7109375" style="22" bestFit="1" customWidth="1"/>
    <col min="8728" max="8729" width="11.42578125" style="22"/>
    <col min="8730" max="8730" width="16.5703125" style="22" bestFit="1" customWidth="1"/>
    <col min="8731" max="8948" width="11.42578125" style="22"/>
    <col min="8949" max="8949" width="3.42578125" style="22" customWidth="1"/>
    <col min="8950" max="8950" width="39.5703125" style="22" bestFit="1" customWidth="1"/>
    <col min="8951" max="8960" width="0" style="22" hidden="1" customWidth="1"/>
    <col min="8961" max="8962" width="5.7109375" style="22" bestFit="1" customWidth="1"/>
    <col min="8963" max="8966" width="6.85546875" style="22" bestFit="1" customWidth="1"/>
    <col min="8967" max="8975" width="7.7109375" style="22" bestFit="1" customWidth="1"/>
    <col min="8976" max="8979" width="5.7109375" style="22" bestFit="1" customWidth="1"/>
    <col min="8980" max="8980" width="6.5703125" style="22" customWidth="1"/>
    <col min="8981" max="8981" width="6.5703125" style="22" bestFit="1" customWidth="1"/>
    <col min="8982" max="8983" width="7.7109375" style="22" bestFit="1" customWidth="1"/>
    <col min="8984" max="8985" width="11.42578125" style="22"/>
    <col min="8986" max="8986" width="16.5703125" style="22" bestFit="1" customWidth="1"/>
    <col min="8987" max="9204" width="11.42578125" style="22"/>
    <col min="9205" max="9205" width="3.42578125" style="22" customWidth="1"/>
    <col min="9206" max="9206" width="39.5703125" style="22" bestFit="1" customWidth="1"/>
    <col min="9207" max="9216" width="0" style="22" hidden="1" customWidth="1"/>
    <col min="9217" max="9218" width="5.7109375" style="22" bestFit="1" customWidth="1"/>
    <col min="9219" max="9222" width="6.85546875" style="22" bestFit="1" customWidth="1"/>
    <col min="9223" max="9231" width="7.7109375" style="22" bestFit="1" customWidth="1"/>
    <col min="9232" max="9235" width="5.7109375" style="22" bestFit="1" customWidth="1"/>
    <col min="9236" max="9236" width="6.5703125" style="22" customWidth="1"/>
    <col min="9237" max="9237" width="6.5703125" style="22" bestFit="1" customWidth="1"/>
    <col min="9238" max="9239" width="7.7109375" style="22" bestFit="1" customWidth="1"/>
    <col min="9240" max="9241" width="11.42578125" style="22"/>
    <col min="9242" max="9242" width="16.5703125" style="22" bestFit="1" customWidth="1"/>
    <col min="9243" max="9460" width="11.42578125" style="22"/>
    <col min="9461" max="9461" width="3.42578125" style="22" customWidth="1"/>
    <col min="9462" max="9462" width="39.5703125" style="22" bestFit="1" customWidth="1"/>
    <col min="9463" max="9472" width="0" style="22" hidden="1" customWidth="1"/>
    <col min="9473" max="9474" width="5.7109375" style="22" bestFit="1" customWidth="1"/>
    <col min="9475" max="9478" width="6.85546875" style="22" bestFit="1" customWidth="1"/>
    <col min="9479" max="9487" width="7.7109375" style="22" bestFit="1" customWidth="1"/>
    <col min="9488" max="9491" width="5.7109375" style="22" bestFit="1" customWidth="1"/>
    <col min="9492" max="9492" width="6.5703125" style="22" customWidth="1"/>
    <col min="9493" max="9493" width="6.5703125" style="22" bestFit="1" customWidth="1"/>
    <col min="9494" max="9495" width="7.7109375" style="22" bestFit="1" customWidth="1"/>
    <col min="9496" max="9497" width="11.42578125" style="22"/>
    <col min="9498" max="9498" width="16.5703125" style="22" bestFit="1" customWidth="1"/>
    <col min="9499" max="9716" width="11.42578125" style="22"/>
    <col min="9717" max="9717" width="3.42578125" style="22" customWidth="1"/>
    <col min="9718" max="9718" width="39.5703125" style="22" bestFit="1" customWidth="1"/>
    <col min="9719" max="9728" width="0" style="22" hidden="1" customWidth="1"/>
    <col min="9729" max="9730" width="5.7109375" style="22" bestFit="1" customWidth="1"/>
    <col min="9731" max="9734" width="6.85546875" style="22" bestFit="1" customWidth="1"/>
    <col min="9735" max="9743" width="7.7109375" style="22" bestFit="1" customWidth="1"/>
    <col min="9744" max="9747" width="5.7109375" style="22" bestFit="1" customWidth="1"/>
    <col min="9748" max="9748" width="6.5703125" style="22" customWidth="1"/>
    <col min="9749" max="9749" width="6.5703125" style="22" bestFit="1" customWidth="1"/>
    <col min="9750" max="9751" width="7.7109375" style="22" bestFit="1" customWidth="1"/>
    <col min="9752" max="9753" width="11.42578125" style="22"/>
    <col min="9754" max="9754" width="16.5703125" style="22" bestFit="1" customWidth="1"/>
    <col min="9755" max="9972" width="11.42578125" style="22"/>
    <col min="9973" max="9973" width="3.42578125" style="22" customWidth="1"/>
    <col min="9974" max="9974" width="39.5703125" style="22" bestFit="1" customWidth="1"/>
    <col min="9975" max="9984" width="0" style="22" hidden="1" customWidth="1"/>
    <col min="9985" max="9986" width="5.7109375" style="22" bestFit="1" customWidth="1"/>
    <col min="9987" max="9990" width="6.85546875" style="22" bestFit="1" customWidth="1"/>
    <col min="9991" max="9999" width="7.7109375" style="22" bestFit="1" customWidth="1"/>
    <col min="10000" max="10003" width="5.7109375" style="22" bestFit="1" customWidth="1"/>
    <col min="10004" max="10004" width="6.5703125" style="22" customWidth="1"/>
    <col min="10005" max="10005" width="6.5703125" style="22" bestFit="1" customWidth="1"/>
    <col min="10006" max="10007" width="7.7109375" style="22" bestFit="1" customWidth="1"/>
    <col min="10008" max="10009" width="11.42578125" style="22"/>
    <col min="10010" max="10010" width="16.5703125" style="22" bestFit="1" customWidth="1"/>
    <col min="10011" max="10228" width="11.42578125" style="22"/>
    <col min="10229" max="10229" width="3.42578125" style="22" customWidth="1"/>
    <col min="10230" max="10230" width="39.5703125" style="22" bestFit="1" customWidth="1"/>
    <col min="10231" max="10240" width="0" style="22" hidden="1" customWidth="1"/>
    <col min="10241" max="10242" width="5.7109375" style="22" bestFit="1" customWidth="1"/>
    <col min="10243" max="10246" width="6.85546875" style="22" bestFit="1" customWidth="1"/>
    <col min="10247" max="10255" width="7.7109375" style="22" bestFit="1" customWidth="1"/>
    <col min="10256" max="10259" width="5.7109375" style="22" bestFit="1" customWidth="1"/>
    <col min="10260" max="10260" width="6.5703125" style="22" customWidth="1"/>
    <col min="10261" max="10261" width="6.5703125" style="22" bestFit="1" customWidth="1"/>
    <col min="10262" max="10263" width="7.7109375" style="22" bestFit="1" customWidth="1"/>
    <col min="10264" max="10265" width="11.42578125" style="22"/>
    <col min="10266" max="10266" width="16.5703125" style="22" bestFit="1" customWidth="1"/>
    <col min="10267" max="10484" width="11.42578125" style="22"/>
    <col min="10485" max="10485" width="3.42578125" style="22" customWidth="1"/>
    <col min="10486" max="10486" width="39.5703125" style="22" bestFit="1" customWidth="1"/>
    <col min="10487" max="10496" width="0" style="22" hidden="1" customWidth="1"/>
    <col min="10497" max="10498" width="5.7109375" style="22" bestFit="1" customWidth="1"/>
    <col min="10499" max="10502" width="6.85546875" style="22" bestFit="1" customWidth="1"/>
    <col min="10503" max="10511" width="7.7109375" style="22" bestFit="1" customWidth="1"/>
    <col min="10512" max="10515" width="5.7109375" style="22" bestFit="1" customWidth="1"/>
    <col min="10516" max="10516" width="6.5703125" style="22" customWidth="1"/>
    <col min="10517" max="10517" width="6.5703125" style="22" bestFit="1" customWidth="1"/>
    <col min="10518" max="10519" width="7.7109375" style="22" bestFit="1" customWidth="1"/>
    <col min="10520" max="10521" width="11.42578125" style="22"/>
    <col min="10522" max="10522" width="16.5703125" style="22" bestFit="1" customWidth="1"/>
    <col min="10523" max="10740" width="11.42578125" style="22"/>
    <col min="10741" max="10741" width="3.42578125" style="22" customWidth="1"/>
    <col min="10742" max="10742" width="39.5703125" style="22" bestFit="1" customWidth="1"/>
    <col min="10743" max="10752" width="0" style="22" hidden="1" customWidth="1"/>
    <col min="10753" max="10754" width="5.7109375" style="22" bestFit="1" customWidth="1"/>
    <col min="10755" max="10758" width="6.85546875" style="22" bestFit="1" customWidth="1"/>
    <col min="10759" max="10767" width="7.7109375" style="22" bestFit="1" customWidth="1"/>
    <col min="10768" max="10771" width="5.7109375" style="22" bestFit="1" customWidth="1"/>
    <col min="10772" max="10772" width="6.5703125" style="22" customWidth="1"/>
    <col min="10773" max="10773" width="6.5703125" style="22" bestFit="1" customWidth="1"/>
    <col min="10774" max="10775" width="7.7109375" style="22" bestFit="1" customWidth="1"/>
    <col min="10776" max="10777" width="11.42578125" style="22"/>
    <col min="10778" max="10778" width="16.5703125" style="22" bestFit="1" customWidth="1"/>
    <col min="10779" max="10996" width="11.42578125" style="22"/>
    <col min="10997" max="10997" width="3.42578125" style="22" customWidth="1"/>
    <col min="10998" max="10998" width="39.5703125" style="22" bestFit="1" customWidth="1"/>
    <col min="10999" max="11008" width="0" style="22" hidden="1" customWidth="1"/>
    <col min="11009" max="11010" width="5.7109375" style="22" bestFit="1" customWidth="1"/>
    <col min="11011" max="11014" width="6.85546875" style="22" bestFit="1" customWidth="1"/>
    <col min="11015" max="11023" width="7.7109375" style="22" bestFit="1" customWidth="1"/>
    <col min="11024" max="11027" width="5.7109375" style="22" bestFit="1" customWidth="1"/>
    <col min="11028" max="11028" width="6.5703125" style="22" customWidth="1"/>
    <col min="11029" max="11029" width="6.5703125" style="22" bestFit="1" customWidth="1"/>
    <col min="11030" max="11031" width="7.7109375" style="22" bestFit="1" customWidth="1"/>
    <col min="11032" max="11033" width="11.42578125" style="22"/>
    <col min="11034" max="11034" width="16.5703125" style="22" bestFit="1" customWidth="1"/>
    <col min="11035" max="11252" width="11.42578125" style="22"/>
    <col min="11253" max="11253" width="3.42578125" style="22" customWidth="1"/>
    <col min="11254" max="11254" width="39.5703125" style="22" bestFit="1" customWidth="1"/>
    <col min="11255" max="11264" width="0" style="22" hidden="1" customWidth="1"/>
    <col min="11265" max="11266" width="5.7109375" style="22" bestFit="1" customWidth="1"/>
    <col min="11267" max="11270" width="6.85546875" style="22" bestFit="1" customWidth="1"/>
    <col min="11271" max="11279" width="7.7109375" style="22" bestFit="1" customWidth="1"/>
    <col min="11280" max="11283" width="5.7109375" style="22" bestFit="1" customWidth="1"/>
    <col min="11284" max="11284" width="6.5703125" style="22" customWidth="1"/>
    <col min="11285" max="11285" width="6.5703125" style="22" bestFit="1" customWidth="1"/>
    <col min="11286" max="11287" width="7.7109375" style="22" bestFit="1" customWidth="1"/>
    <col min="11288" max="11289" width="11.42578125" style="22"/>
    <col min="11290" max="11290" width="16.5703125" style="22" bestFit="1" customWidth="1"/>
    <col min="11291" max="11508" width="11.42578125" style="22"/>
    <col min="11509" max="11509" width="3.42578125" style="22" customWidth="1"/>
    <col min="11510" max="11510" width="39.5703125" style="22" bestFit="1" customWidth="1"/>
    <col min="11511" max="11520" width="0" style="22" hidden="1" customWidth="1"/>
    <col min="11521" max="11522" width="5.7109375" style="22" bestFit="1" customWidth="1"/>
    <col min="11523" max="11526" width="6.85546875" style="22" bestFit="1" customWidth="1"/>
    <col min="11527" max="11535" width="7.7109375" style="22" bestFit="1" customWidth="1"/>
    <col min="11536" max="11539" width="5.7109375" style="22" bestFit="1" customWidth="1"/>
    <col min="11540" max="11540" width="6.5703125" style="22" customWidth="1"/>
    <col min="11541" max="11541" width="6.5703125" style="22" bestFit="1" customWidth="1"/>
    <col min="11542" max="11543" width="7.7109375" style="22" bestFit="1" customWidth="1"/>
    <col min="11544" max="11545" width="11.42578125" style="22"/>
    <col min="11546" max="11546" width="16.5703125" style="22" bestFit="1" customWidth="1"/>
    <col min="11547" max="11764" width="11.42578125" style="22"/>
    <col min="11765" max="11765" width="3.42578125" style="22" customWidth="1"/>
    <col min="11766" max="11766" width="39.5703125" style="22" bestFit="1" customWidth="1"/>
    <col min="11767" max="11776" width="0" style="22" hidden="1" customWidth="1"/>
    <col min="11777" max="11778" width="5.7109375" style="22" bestFit="1" customWidth="1"/>
    <col min="11779" max="11782" width="6.85546875" style="22" bestFit="1" customWidth="1"/>
    <col min="11783" max="11791" width="7.7109375" style="22" bestFit="1" customWidth="1"/>
    <col min="11792" max="11795" width="5.7109375" style="22" bestFit="1" customWidth="1"/>
    <col min="11796" max="11796" width="6.5703125" style="22" customWidth="1"/>
    <col min="11797" max="11797" width="6.5703125" style="22" bestFit="1" customWidth="1"/>
    <col min="11798" max="11799" width="7.7109375" style="22" bestFit="1" customWidth="1"/>
    <col min="11800" max="11801" width="11.42578125" style="22"/>
    <col min="11802" max="11802" width="16.5703125" style="22" bestFit="1" customWidth="1"/>
    <col min="11803" max="12020" width="11.42578125" style="22"/>
    <col min="12021" max="12021" width="3.42578125" style="22" customWidth="1"/>
    <col min="12022" max="12022" width="39.5703125" style="22" bestFit="1" customWidth="1"/>
    <col min="12023" max="12032" width="0" style="22" hidden="1" customWidth="1"/>
    <col min="12033" max="12034" width="5.7109375" style="22" bestFit="1" customWidth="1"/>
    <col min="12035" max="12038" width="6.85546875" style="22" bestFit="1" customWidth="1"/>
    <col min="12039" max="12047" width="7.7109375" style="22" bestFit="1" customWidth="1"/>
    <col min="12048" max="12051" width="5.7109375" style="22" bestFit="1" customWidth="1"/>
    <col min="12052" max="12052" width="6.5703125" style="22" customWidth="1"/>
    <col min="12053" max="12053" width="6.5703125" style="22" bestFit="1" customWidth="1"/>
    <col min="12054" max="12055" width="7.7109375" style="22" bestFit="1" customWidth="1"/>
    <col min="12056" max="12057" width="11.42578125" style="22"/>
    <col min="12058" max="12058" width="16.5703125" style="22" bestFit="1" customWidth="1"/>
    <col min="12059" max="12276" width="11.42578125" style="22"/>
    <col min="12277" max="12277" width="3.42578125" style="22" customWidth="1"/>
    <col min="12278" max="12278" width="39.5703125" style="22" bestFit="1" customWidth="1"/>
    <col min="12279" max="12288" width="0" style="22" hidden="1" customWidth="1"/>
    <col min="12289" max="12290" width="5.7109375" style="22" bestFit="1" customWidth="1"/>
    <col min="12291" max="12294" width="6.85546875" style="22" bestFit="1" customWidth="1"/>
    <col min="12295" max="12303" width="7.7109375" style="22" bestFit="1" customWidth="1"/>
    <col min="12304" max="12307" width="5.7109375" style="22" bestFit="1" customWidth="1"/>
    <col min="12308" max="12308" width="6.5703125" style="22" customWidth="1"/>
    <col min="12309" max="12309" width="6.5703125" style="22" bestFit="1" customWidth="1"/>
    <col min="12310" max="12311" width="7.7109375" style="22" bestFit="1" customWidth="1"/>
    <col min="12312" max="12313" width="11.42578125" style="22"/>
    <col min="12314" max="12314" width="16.5703125" style="22" bestFit="1" customWidth="1"/>
    <col min="12315" max="12532" width="11.42578125" style="22"/>
    <col min="12533" max="12533" width="3.42578125" style="22" customWidth="1"/>
    <col min="12534" max="12534" width="39.5703125" style="22" bestFit="1" customWidth="1"/>
    <col min="12535" max="12544" width="0" style="22" hidden="1" customWidth="1"/>
    <col min="12545" max="12546" width="5.7109375" style="22" bestFit="1" customWidth="1"/>
    <col min="12547" max="12550" width="6.85546875" style="22" bestFit="1" customWidth="1"/>
    <col min="12551" max="12559" width="7.7109375" style="22" bestFit="1" customWidth="1"/>
    <col min="12560" max="12563" width="5.7109375" style="22" bestFit="1" customWidth="1"/>
    <col min="12564" max="12564" width="6.5703125" style="22" customWidth="1"/>
    <col min="12565" max="12565" width="6.5703125" style="22" bestFit="1" customWidth="1"/>
    <col min="12566" max="12567" width="7.7109375" style="22" bestFit="1" customWidth="1"/>
    <col min="12568" max="12569" width="11.42578125" style="22"/>
    <col min="12570" max="12570" width="16.5703125" style="22" bestFit="1" customWidth="1"/>
    <col min="12571" max="12788" width="11.42578125" style="22"/>
    <col min="12789" max="12789" width="3.42578125" style="22" customWidth="1"/>
    <col min="12790" max="12790" width="39.5703125" style="22" bestFit="1" customWidth="1"/>
    <col min="12791" max="12800" width="0" style="22" hidden="1" customWidth="1"/>
    <col min="12801" max="12802" width="5.7109375" style="22" bestFit="1" customWidth="1"/>
    <col min="12803" max="12806" width="6.85546875" style="22" bestFit="1" customWidth="1"/>
    <col min="12807" max="12815" width="7.7109375" style="22" bestFit="1" customWidth="1"/>
    <col min="12816" max="12819" width="5.7109375" style="22" bestFit="1" customWidth="1"/>
    <col min="12820" max="12820" width="6.5703125" style="22" customWidth="1"/>
    <col min="12821" max="12821" width="6.5703125" style="22" bestFit="1" customWidth="1"/>
    <col min="12822" max="12823" width="7.7109375" style="22" bestFit="1" customWidth="1"/>
    <col min="12824" max="12825" width="11.42578125" style="22"/>
    <col min="12826" max="12826" width="16.5703125" style="22" bestFit="1" customWidth="1"/>
    <col min="12827" max="13044" width="11.42578125" style="22"/>
    <col min="13045" max="13045" width="3.42578125" style="22" customWidth="1"/>
    <col min="13046" max="13046" width="39.5703125" style="22" bestFit="1" customWidth="1"/>
    <col min="13047" max="13056" width="0" style="22" hidden="1" customWidth="1"/>
    <col min="13057" max="13058" width="5.7109375" style="22" bestFit="1" customWidth="1"/>
    <col min="13059" max="13062" width="6.85546875" style="22" bestFit="1" customWidth="1"/>
    <col min="13063" max="13071" width="7.7109375" style="22" bestFit="1" customWidth="1"/>
    <col min="13072" max="13075" width="5.7109375" style="22" bestFit="1" customWidth="1"/>
    <col min="13076" max="13076" width="6.5703125" style="22" customWidth="1"/>
    <col min="13077" max="13077" width="6.5703125" style="22" bestFit="1" customWidth="1"/>
    <col min="13078" max="13079" width="7.7109375" style="22" bestFit="1" customWidth="1"/>
    <col min="13080" max="13081" width="11.42578125" style="22"/>
    <col min="13082" max="13082" width="16.5703125" style="22" bestFit="1" customWidth="1"/>
    <col min="13083" max="13300" width="11.42578125" style="22"/>
    <col min="13301" max="13301" width="3.42578125" style="22" customWidth="1"/>
    <col min="13302" max="13302" width="39.5703125" style="22" bestFit="1" customWidth="1"/>
    <col min="13303" max="13312" width="0" style="22" hidden="1" customWidth="1"/>
    <col min="13313" max="13314" width="5.7109375" style="22" bestFit="1" customWidth="1"/>
    <col min="13315" max="13318" width="6.85546875" style="22" bestFit="1" customWidth="1"/>
    <col min="13319" max="13327" width="7.7109375" style="22" bestFit="1" customWidth="1"/>
    <col min="13328" max="13331" width="5.7109375" style="22" bestFit="1" customWidth="1"/>
    <col min="13332" max="13332" width="6.5703125" style="22" customWidth="1"/>
    <col min="13333" max="13333" width="6.5703125" style="22" bestFit="1" customWidth="1"/>
    <col min="13334" max="13335" width="7.7109375" style="22" bestFit="1" customWidth="1"/>
    <col min="13336" max="13337" width="11.42578125" style="22"/>
    <col min="13338" max="13338" width="16.5703125" style="22" bestFit="1" customWidth="1"/>
    <col min="13339" max="13556" width="11.42578125" style="22"/>
    <col min="13557" max="13557" width="3.42578125" style="22" customWidth="1"/>
    <col min="13558" max="13558" width="39.5703125" style="22" bestFit="1" customWidth="1"/>
    <col min="13559" max="13568" width="0" style="22" hidden="1" customWidth="1"/>
    <col min="13569" max="13570" width="5.7109375" style="22" bestFit="1" customWidth="1"/>
    <col min="13571" max="13574" width="6.85546875" style="22" bestFit="1" customWidth="1"/>
    <col min="13575" max="13583" width="7.7109375" style="22" bestFit="1" customWidth="1"/>
    <col min="13584" max="13587" width="5.7109375" style="22" bestFit="1" customWidth="1"/>
    <col min="13588" max="13588" width="6.5703125" style="22" customWidth="1"/>
    <col min="13589" max="13589" width="6.5703125" style="22" bestFit="1" customWidth="1"/>
    <col min="13590" max="13591" width="7.7109375" style="22" bestFit="1" customWidth="1"/>
    <col min="13592" max="13593" width="11.42578125" style="22"/>
    <col min="13594" max="13594" width="16.5703125" style="22" bestFit="1" customWidth="1"/>
    <col min="13595" max="13812" width="11.42578125" style="22"/>
    <col min="13813" max="13813" width="3.42578125" style="22" customWidth="1"/>
    <col min="13814" max="13814" width="39.5703125" style="22" bestFit="1" customWidth="1"/>
    <col min="13815" max="13824" width="0" style="22" hidden="1" customWidth="1"/>
    <col min="13825" max="13826" width="5.7109375" style="22" bestFit="1" customWidth="1"/>
    <col min="13827" max="13830" width="6.85546875" style="22" bestFit="1" customWidth="1"/>
    <col min="13831" max="13839" width="7.7109375" style="22" bestFit="1" customWidth="1"/>
    <col min="13840" max="13843" width="5.7109375" style="22" bestFit="1" customWidth="1"/>
    <col min="13844" max="13844" width="6.5703125" style="22" customWidth="1"/>
    <col min="13845" max="13845" width="6.5703125" style="22" bestFit="1" customWidth="1"/>
    <col min="13846" max="13847" width="7.7109375" style="22" bestFit="1" customWidth="1"/>
    <col min="13848" max="13849" width="11.42578125" style="22"/>
    <col min="13850" max="13850" width="16.5703125" style="22" bestFit="1" customWidth="1"/>
    <col min="13851" max="14068" width="11.42578125" style="22"/>
    <col min="14069" max="14069" width="3.42578125" style="22" customWidth="1"/>
    <col min="14070" max="14070" width="39.5703125" style="22" bestFit="1" customWidth="1"/>
    <col min="14071" max="14080" width="0" style="22" hidden="1" customWidth="1"/>
    <col min="14081" max="14082" width="5.7109375" style="22" bestFit="1" customWidth="1"/>
    <col min="14083" max="14086" width="6.85546875" style="22" bestFit="1" customWidth="1"/>
    <col min="14087" max="14095" width="7.7109375" style="22" bestFit="1" customWidth="1"/>
    <col min="14096" max="14099" width="5.7109375" style="22" bestFit="1" customWidth="1"/>
    <col min="14100" max="14100" width="6.5703125" style="22" customWidth="1"/>
    <col min="14101" max="14101" width="6.5703125" style="22" bestFit="1" customWidth="1"/>
    <col min="14102" max="14103" width="7.7109375" style="22" bestFit="1" customWidth="1"/>
    <col min="14104" max="14105" width="11.42578125" style="22"/>
    <col min="14106" max="14106" width="16.5703125" style="22" bestFit="1" customWidth="1"/>
    <col min="14107" max="14324" width="11.42578125" style="22"/>
    <col min="14325" max="14325" width="3.42578125" style="22" customWidth="1"/>
    <col min="14326" max="14326" width="39.5703125" style="22" bestFit="1" customWidth="1"/>
    <col min="14327" max="14336" width="0" style="22" hidden="1" customWidth="1"/>
    <col min="14337" max="14338" width="5.7109375" style="22" bestFit="1" customWidth="1"/>
    <col min="14339" max="14342" width="6.85546875" style="22" bestFit="1" customWidth="1"/>
    <col min="14343" max="14351" width="7.7109375" style="22" bestFit="1" customWidth="1"/>
    <col min="14352" max="14355" width="5.7109375" style="22" bestFit="1" customWidth="1"/>
    <col min="14356" max="14356" width="6.5703125" style="22" customWidth="1"/>
    <col min="14357" max="14357" width="6.5703125" style="22" bestFit="1" customWidth="1"/>
    <col min="14358" max="14359" width="7.7109375" style="22" bestFit="1" customWidth="1"/>
    <col min="14360" max="14361" width="11.42578125" style="22"/>
    <col min="14362" max="14362" width="16.5703125" style="22" bestFit="1" customWidth="1"/>
    <col min="14363" max="14580" width="11.42578125" style="22"/>
    <col min="14581" max="14581" width="3.42578125" style="22" customWidth="1"/>
    <col min="14582" max="14582" width="39.5703125" style="22" bestFit="1" customWidth="1"/>
    <col min="14583" max="14592" width="0" style="22" hidden="1" customWidth="1"/>
    <col min="14593" max="14594" width="5.7109375" style="22" bestFit="1" customWidth="1"/>
    <col min="14595" max="14598" width="6.85546875" style="22" bestFit="1" customWidth="1"/>
    <col min="14599" max="14607" width="7.7109375" style="22" bestFit="1" customWidth="1"/>
    <col min="14608" max="14611" width="5.7109375" style="22" bestFit="1" customWidth="1"/>
    <col min="14612" max="14612" width="6.5703125" style="22" customWidth="1"/>
    <col min="14613" max="14613" width="6.5703125" style="22" bestFit="1" customWidth="1"/>
    <col min="14614" max="14615" width="7.7109375" style="22" bestFit="1" customWidth="1"/>
    <col min="14616" max="14617" width="11.42578125" style="22"/>
    <col min="14618" max="14618" width="16.5703125" style="22" bestFit="1" customWidth="1"/>
    <col min="14619" max="14836" width="11.42578125" style="22"/>
    <col min="14837" max="14837" width="3.42578125" style="22" customWidth="1"/>
    <col min="14838" max="14838" width="39.5703125" style="22" bestFit="1" customWidth="1"/>
    <col min="14839" max="14848" width="0" style="22" hidden="1" customWidth="1"/>
    <col min="14849" max="14850" width="5.7109375" style="22" bestFit="1" customWidth="1"/>
    <col min="14851" max="14854" width="6.85546875" style="22" bestFit="1" customWidth="1"/>
    <col min="14855" max="14863" width="7.7109375" style="22" bestFit="1" customWidth="1"/>
    <col min="14864" max="14867" width="5.7109375" style="22" bestFit="1" customWidth="1"/>
    <col min="14868" max="14868" width="6.5703125" style="22" customWidth="1"/>
    <col min="14869" max="14869" width="6.5703125" style="22" bestFit="1" customWidth="1"/>
    <col min="14870" max="14871" width="7.7109375" style="22" bestFit="1" customWidth="1"/>
    <col min="14872" max="14873" width="11.42578125" style="22"/>
    <col min="14874" max="14874" width="16.5703125" style="22" bestFit="1" customWidth="1"/>
    <col min="14875" max="15092" width="11.42578125" style="22"/>
    <col min="15093" max="15093" width="3.42578125" style="22" customWidth="1"/>
    <col min="15094" max="15094" width="39.5703125" style="22" bestFit="1" customWidth="1"/>
    <col min="15095" max="15104" width="0" style="22" hidden="1" customWidth="1"/>
    <col min="15105" max="15106" width="5.7109375" style="22" bestFit="1" customWidth="1"/>
    <col min="15107" max="15110" width="6.85546875" style="22" bestFit="1" customWidth="1"/>
    <col min="15111" max="15119" width="7.7109375" style="22" bestFit="1" customWidth="1"/>
    <col min="15120" max="15123" width="5.7109375" style="22" bestFit="1" customWidth="1"/>
    <col min="15124" max="15124" width="6.5703125" style="22" customWidth="1"/>
    <col min="15125" max="15125" width="6.5703125" style="22" bestFit="1" customWidth="1"/>
    <col min="15126" max="15127" width="7.7109375" style="22" bestFit="1" customWidth="1"/>
    <col min="15128" max="15129" width="11.42578125" style="22"/>
    <col min="15130" max="15130" width="16.5703125" style="22" bestFit="1" customWidth="1"/>
    <col min="15131" max="15348" width="11.42578125" style="22"/>
    <col min="15349" max="15349" width="3.42578125" style="22" customWidth="1"/>
    <col min="15350" max="15350" width="39.5703125" style="22" bestFit="1" customWidth="1"/>
    <col min="15351" max="15360" width="0" style="22" hidden="1" customWidth="1"/>
    <col min="15361" max="15362" width="5.7109375" style="22" bestFit="1" customWidth="1"/>
    <col min="15363" max="15366" width="6.85546875" style="22" bestFit="1" customWidth="1"/>
    <col min="15367" max="15375" width="7.7109375" style="22" bestFit="1" customWidth="1"/>
    <col min="15376" max="15379" width="5.7109375" style="22" bestFit="1" customWidth="1"/>
    <col min="15380" max="15380" width="6.5703125" style="22" customWidth="1"/>
    <col min="15381" max="15381" width="6.5703125" style="22" bestFit="1" customWidth="1"/>
    <col min="15382" max="15383" width="7.7109375" style="22" bestFit="1" customWidth="1"/>
    <col min="15384" max="15385" width="11.42578125" style="22"/>
    <col min="15386" max="15386" width="16.5703125" style="22" bestFit="1" customWidth="1"/>
    <col min="15387" max="15604" width="11.42578125" style="22"/>
    <col min="15605" max="15605" width="3.42578125" style="22" customWidth="1"/>
    <col min="15606" max="15606" width="39.5703125" style="22" bestFit="1" customWidth="1"/>
    <col min="15607" max="15616" width="0" style="22" hidden="1" customWidth="1"/>
    <col min="15617" max="15618" width="5.7109375" style="22" bestFit="1" customWidth="1"/>
    <col min="15619" max="15622" width="6.85546875" style="22" bestFit="1" customWidth="1"/>
    <col min="15623" max="15631" width="7.7109375" style="22" bestFit="1" customWidth="1"/>
    <col min="15632" max="15635" width="5.7109375" style="22" bestFit="1" customWidth="1"/>
    <col min="15636" max="15636" width="6.5703125" style="22" customWidth="1"/>
    <col min="15637" max="15637" width="6.5703125" style="22" bestFit="1" customWidth="1"/>
    <col min="15638" max="15639" width="7.7109375" style="22" bestFit="1" customWidth="1"/>
    <col min="15640" max="15641" width="11.42578125" style="22"/>
    <col min="15642" max="15642" width="16.5703125" style="22" bestFit="1" customWidth="1"/>
    <col min="15643" max="15860" width="11.42578125" style="22"/>
    <col min="15861" max="15861" width="3.42578125" style="22" customWidth="1"/>
    <col min="15862" max="15862" width="39.5703125" style="22" bestFit="1" customWidth="1"/>
    <col min="15863" max="15872" width="0" style="22" hidden="1" customWidth="1"/>
    <col min="15873" max="15874" width="5.7109375" style="22" bestFit="1" customWidth="1"/>
    <col min="15875" max="15878" width="6.85546875" style="22" bestFit="1" customWidth="1"/>
    <col min="15879" max="15887" width="7.7109375" style="22" bestFit="1" customWidth="1"/>
    <col min="15888" max="15891" width="5.7109375" style="22" bestFit="1" customWidth="1"/>
    <col min="15892" max="15892" width="6.5703125" style="22" customWidth="1"/>
    <col min="15893" max="15893" width="6.5703125" style="22" bestFit="1" customWidth="1"/>
    <col min="15894" max="15895" width="7.7109375" style="22" bestFit="1" customWidth="1"/>
    <col min="15896" max="15897" width="11.42578125" style="22"/>
    <col min="15898" max="15898" width="16.5703125" style="22" bestFit="1" customWidth="1"/>
    <col min="15899" max="16116" width="11.42578125" style="22"/>
    <col min="16117" max="16117" width="3.42578125" style="22" customWidth="1"/>
    <col min="16118" max="16118" width="39.5703125" style="22" bestFit="1" customWidth="1"/>
    <col min="16119" max="16128" width="0" style="22" hidden="1" customWidth="1"/>
    <col min="16129" max="16130" width="5.7109375" style="22" bestFit="1" customWidth="1"/>
    <col min="16131" max="16134" width="6.85546875" style="22" bestFit="1" customWidth="1"/>
    <col min="16135" max="16143" width="7.7109375" style="22" bestFit="1" customWidth="1"/>
    <col min="16144" max="16147" width="5.7109375" style="22" bestFit="1" customWidth="1"/>
    <col min="16148" max="16148" width="6.5703125" style="22" customWidth="1"/>
    <col min="16149" max="16149" width="6.5703125" style="22" bestFit="1" customWidth="1"/>
    <col min="16150" max="16151" width="7.7109375" style="22" bestFit="1" customWidth="1"/>
    <col min="16152" max="16153" width="11.42578125" style="22"/>
    <col min="16154" max="16154" width="16.5703125" style="22" bestFit="1" customWidth="1"/>
    <col min="16155" max="16372" width="11.42578125" style="22"/>
    <col min="16373" max="16382" width="11.42578125" style="22" customWidth="1"/>
    <col min="16383" max="16384" width="11.42578125" style="22"/>
  </cols>
  <sheetData>
    <row r="1" spans="1:28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28">
      <c r="B2" s="91" t="s">
        <v>118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</row>
    <row r="3" spans="1:28">
      <c r="B3" s="93" t="s">
        <v>21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1:28">
      <c r="B4" s="81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8" ht="13.5" thickBot="1">
      <c r="B5" s="43" t="s">
        <v>0</v>
      </c>
      <c r="C5" s="48">
        <v>2000</v>
      </c>
      <c r="D5" s="38">
        <v>2001</v>
      </c>
      <c r="E5" s="38">
        <v>2002</v>
      </c>
      <c r="F5" s="38">
        <v>2003</v>
      </c>
      <c r="G5" s="38">
        <v>2004</v>
      </c>
      <c r="H5" s="38">
        <v>2005</v>
      </c>
      <c r="I5" s="38">
        <v>2006</v>
      </c>
      <c r="J5" s="38">
        <v>2007</v>
      </c>
      <c r="K5" s="38">
        <v>2008</v>
      </c>
      <c r="L5" s="38">
        <v>2009</v>
      </c>
      <c r="M5" s="38">
        <v>2010</v>
      </c>
      <c r="N5" s="38">
        <v>2011</v>
      </c>
      <c r="O5" s="38">
        <v>2012</v>
      </c>
      <c r="P5" s="38">
        <v>2013</v>
      </c>
      <c r="Q5" s="38">
        <v>2014</v>
      </c>
      <c r="R5" s="38">
        <v>2015</v>
      </c>
      <c r="S5" s="38">
        <v>2016</v>
      </c>
      <c r="T5" s="38">
        <v>2017</v>
      </c>
      <c r="U5" s="38">
        <v>2018</v>
      </c>
      <c r="V5" s="38">
        <v>2019</v>
      </c>
      <c r="W5" s="38">
        <v>2020</v>
      </c>
      <c r="X5" s="38">
        <v>2021</v>
      </c>
      <c r="Y5" s="38">
        <v>2022</v>
      </c>
      <c r="Z5" s="38" t="s">
        <v>124</v>
      </c>
    </row>
    <row r="6" spans="1:28">
      <c r="B6" s="65" t="s">
        <v>111</v>
      </c>
      <c r="C6" s="45">
        <v>5526.3608400000003</v>
      </c>
      <c r="D6" s="45">
        <v>12237.620987594</v>
      </c>
      <c r="E6" s="45">
        <v>4730.9157394120002</v>
      </c>
      <c r="F6" s="45">
        <v>12977.043991906001</v>
      </c>
      <c r="G6" s="45">
        <v>7120.5702489628402</v>
      </c>
      <c r="H6" s="45">
        <v>6581.6334813719695</v>
      </c>
      <c r="I6" s="45">
        <v>10191.1136669598</v>
      </c>
      <c r="J6" s="45">
        <v>2572.4349227329876</v>
      </c>
      <c r="K6" s="45">
        <v>6101.1850173607381</v>
      </c>
      <c r="L6" s="45">
        <v>12210.87807141142</v>
      </c>
      <c r="M6" s="45">
        <v>6523.9723795603304</v>
      </c>
      <c r="N6" s="45">
        <v>5665.6418483048592</v>
      </c>
      <c r="O6" s="45">
        <v>4477.9076246043796</v>
      </c>
      <c r="P6" s="45">
        <v>7525.9909505042497</v>
      </c>
      <c r="Q6" s="45">
        <v>10884.490470123001</v>
      </c>
      <c r="R6" s="45">
        <v>18755.784933081199</v>
      </c>
      <c r="S6" s="45">
        <v>14434.814380862199</v>
      </c>
      <c r="T6" s="45">
        <v>15135.012224541601</v>
      </c>
      <c r="U6" s="45">
        <v>11720</v>
      </c>
      <c r="V6" s="45">
        <v>12376.266341352501</v>
      </c>
      <c r="W6" s="45">
        <v>38751.920636285999</v>
      </c>
      <c r="X6" s="45">
        <v>32347.814531579443</v>
      </c>
      <c r="Y6" s="45">
        <v>20734.184555915799</v>
      </c>
      <c r="Z6" s="45">
        <v>27170.050726171601</v>
      </c>
    </row>
    <row r="7" spans="1:28">
      <c r="B7" s="65" t="s">
        <v>110</v>
      </c>
      <c r="C7" s="45">
        <v>12148.204483</v>
      </c>
      <c r="D7" s="45">
        <v>14001.599222557999</v>
      </c>
      <c r="E7" s="45">
        <v>13457.35807479</v>
      </c>
      <c r="F7" s="45">
        <v>13049.157879973</v>
      </c>
      <c r="G7" s="45">
        <v>16817.221704291998</v>
      </c>
      <c r="H7" s="45">
        <v>27983.251298111001</v>
      </c>
      <c r="I7" s="45">
        <v>22973.222664448</v>
      </c>
      <c r="J7" s="45">
        <v>19112.942883618001</v>
      </c>
      <c r="K7" s="45">
        <v>23646.333839288</v>
      </c>
      <c r="L7" s="45">
        <v>25910.14861770545</v>
      </c>
      <c r="M7" s="45">
        <v>27623.521999378001</v>
      </c>
      <c r="N7" s="45">
        <v>29503.059466670999</v>
      </c>
      <c r="O7" s="45">
        <v>25266.879258426001</v>
      </c>
      <c r="P7" s="45">
        <v>30377.516194172</v>
      </c>
      <c r="Q7" s="45">
        <v>30030.451274652001</v>
      </c>
      <c r="R7" s="45">
        <v>30350.261964367</v>
      </c>
      <c r="S7" s="45">
        <v>36575.643433423997</v>
      </c>
      <c r="T7" s="45">
        <v>37287.248477544003</v>
      </c>
      <c r="U7" s="45">
        <v>39000</v>
      </c>
      <c r="V7" s="45">
        <v>25569.237595067993</v>
      </c>
      <c r="W7" s="45">
        <v>40533.516353088002</v>
      </c>
      <c r="X7" s="45">
        <v>38928.223601552512</v>
      </c>
      <c r="Y7" s="45">
        <v>36500.936893914797</v>
      </c>
      <c r="Z7" s="45">
        <v>38460.718379816601</v>
      </c>
    </row>
    <row r="8" spans="1:28">
      <c r="B8" s="65" t="s">
        <v>109</v>
      </c>
      <c r="C8" s="45">
        <v>218.51130900000001</v>
      </c>
      <c r="D8" s="45">
        <v>446.62642619600001</v>
      </c>
      <c r="E8" s="45">
        <v>292.18883628999998</v>
      </c>
      <c r="F8" s="45">
        <v>242.34081794700001</v>
      </c>
      <c r="G8" s="45">
        <v>445.06803120030003</v>
      </c>
      <c r="H8" s="45">
        <v>203.83601255400001</v>
      </c>
      <c r="I8" s="45">
        <v>228.57122803199999</v>
      </c>
      <c r="J8" s="45">
        <v>223.66783229500001</v>
      </c>
      <c r="K8" s="45">
        <v>188.18107684200001</v>
      </c>
      <c r="L8" s="45">
        <v>198.428378439</v>
      </c>
      <c r="M8" s="45">
        <v>185.385736726</v>
      </c>
      <c r="N8" s="45">
        <v>222.65493978000001</v>
      </c>
      <c r="O8" s="45">
        <v>286.67753329300001</v>
      </c>
      <c r="P8" s="45">
        <v>254.89867995</v>
      </c>
      <c r="Q8" s="45">
        <v>244.34629037100001</v>
      </c>
      <c r="R8" s="45">
        <v>214.74732275400001</v>
      </c>
      <c r="S8" s="45">
        <v>356.75360296600002</v>
      </c>
      <c r="T8" s="45">
        <v>356.60281388300001</v>
      </c>
      <c r="U8" s="45">
        <v>201.11782054173</v>
      </c>
      <c r="V8" s="45">
        <v>421.96476445500002</v>
      </c>
      <c r="W8" s="45">
        <v>323.31229444500002</v>
      </c>
      <c r="X8" s="45">
        <v>222.15688067800005</v>
      </c>
      <c r="Y8" s="45">
        <v>2078.6958722874001</v>
      </c>
      <c r="Z8" s="45">
        <v>2676.35543851392</v>
      </c>
    </row>
    <row r="9" spans="1:28">
      <c r="B9" s="65" t="s">
        <v>108</v>
      </c>
      <c r="C9" s="45">
        <v>828.26435000000004</v>
      </c>
      <c r="D9" s="45">
        <v>532.32296381900005</v>
      </c>
      <c r="E9" s="45">
        <v>732.24326336900003</v>
      </c>
      <c r="F9" s="45">
        <v>555.81492787499997</v>
      </c>
      <c r="G9" s="45">
        <v>537.27008825395001</v>
      </c>
      <c r="H9" s="45">
        <v>757.74358503623694</v>
      </c>
      <c r="I9" s="45">
        <v>1336.75433248951</v>
      </c>
      <c r="J9" s="45">
        <v>1293.5576618203029</v>
      </c>
      <c r="K9" s="45">
        <v>1319.0641229158998</v>
      </c>
      <c r="L9" s="45">
        <v>956.04800050266601</v>
      </c>
      <c r="M9" s="45">
        <v>501.62538124495461</v>
      </c>
      <c r="N9" s="45">
        <v>882.43466513920328</v>
      </c>
      <c r="O9" s="45">
        <v>1040.48616270201</v>
      </c>
      <c r="P9" s="45">
        <v>620.00330296610593</v>
      </c>
      <c r="Q9" s="45">
        <v>1058.718400317</v>
      </c>
      <c r="R9" s="45">
        <v>1681.0183948379001</v>
      </c>
      <c r="S9" s="45">
        <v>3532.12053078591</v>
      </c>
      <c r="T9" s="45">
        <v>3683.9093379039614</v>
      </c>
      <c r="U9" s="45">
        <v>1930.9020793029999</v>
      </c>
      <c r="V9" s="45">
        <v>4594.1954000769611</v>
      </c>
      <c r="W9" s="45">
        <v>2420.8410597867401</v>
      </c>
      <c r="X9" s="45">
        <v>1990.5223101682909</v>
      </c>
      <c r="Y9" s="45">
        <v>438.51231820288598</v>
      </c>
      <c r="Z9" s="45">
        <v>980.70773682244999</v>
      </c>
    </row>
    <row r="10" spans="1:28">
      <c r="B10" s="65" t="s">
        <v>107</v>
      </c>
      <c r="C10" s="45">
        <v>1565.3094450000001</v>
      </c>
      <c r="D10" s="45">
        <v>2768.6458456</v>
      </c>
      <c r="E10" s="45">
        <v>2724.479745737</v>
      </c>
      <c r="F10" s="45">
        <v>3079.6224261900002</v>
      </c>
      <c r="G10" s="45">
        <v>2545.1014006820001</v>
      </c>
      <c r="H10" s="45">
        <v>2227.3576284849855</v>
      </c>
      <c r="I10" s="45">
        <v>3858.8955328840002</v>
      </c>
      <c r="J10" s="45">
        <v>6994.2747209692434</v>
      </c>
      <c r="K10" s="45">
        <v>6815.7032532820003</v>
      </c>
      <c r="L10" s="45">
        <v>9373.303514003348</v>
      </c>
      <c r="M10" s="45">
        <v>5241.7409329210004</v>
      </c>
      <c r="N10" s="45">
        <v>6796.7244578749996</v>
      </c>
      <c r="O10" s="45">
        <v>7991.0904995700002</v>
      </c>
      <c r="P10" s="45">
        <v>14203.675799623999</v>
      </c>
      <c r="Q10" s="45">
        <v>12005.315930971999</v>
      </c>
      <c r="R10" s="45">
        <v>5743.2189674769998</v>
      </c>
      <c r="S10" s="45">
        <v>1627.61245128</v>
      </c>
      <c r="T10" s="45">
        <v>2450.775528875</v>
      </c>
      <c r="U10" s="45">
        <v>2988.6400628983101</v>
      </c>
      <c r="V10" s="45">
        <v>15104.489214094998</v>
      </c>
      <c r="W10" s="45">
        <v>15638.904411649401</v>
      </c>
      <c r="X10" s="45">
        <v>9068.2904193270006</v>
      </c>
      <c r="Y10" s="45">
        <v>11701.9276024233</v>
      </c>
      <c r="Z10" s="45">
        <v>20303.405267379701</v>
      </c>
    </row>
    <row r="11" spans="1:28">
      <c r="B11" s="65" t="s">
        <v>106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8">
      <c r="B12" s="70" t="s">
        <v>105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>
        <v>533.34275255</v>
      </c>
      <c r="N12" s="45">
        <v>19.208986629999998</v>
      </c>
      <c r="O12" s="45">
        <v>872.016975688</v>
      </c>
      <c r="P12" s="45">
        <v>37.011209733000001</v>
      </c>
      <c r="Q12" s="45">
        <v>33.042678168999998</v>
      </c>
      <c r="R12" s="45">
        <v>0</v>
      </c>
      <c r="S12" s="45">
        <v>0</v>
      </c>
      <c r="T12" s="45">
        <v>10.868181958999999</v>
      </c>
      <c r="U12" s="45">
        <v>0</v>
      </c>
      <c r="V12" s="45">
        <v>0</v>
      </c>
      <c r="W12" s="45">
        <v>53.637270646220003</v>
      </c>
      <c r="X12" s="45">
        <v>13635.226874037658</v>
      </c>
      <c r="Y12" s="45">
        <v>168.96001242369999</v>
      </c>
      <c r="Z12" s="45">
        <v>0.26503468299999999</v>
      </c>
    </row>
    <row r="13" spans="1:28">
      <c r="B13" s="65" t="s">
        <v>104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>
        <v>308.24163624778703</v>
      </c>
      <c r="N13" s="45"/>
      <c r="O13" s="45">
        <v>449.44966419188597</v>
      </c>
      <c r="P13" s="45">
        <v>567.72075215831501</v>
      </c>
      <c r="Q13" s="45">
        <v>538.76890430900005</v>
      </c>
      <c r="R13" s="45">
        <v>403.18545263274399</v>
      </c>
      <c r="S13" s="45">
        <v>3430.196546078937</v>
      </c>
      <c r="T13" s="45">
        <v>1079.7822066870201</v>
      </c>
      <c r="U13" s="45">
        <v>3432.86961269841</v>
      </c>
      <c r="V13" s="45">
        <v>1229.03962455847</v>
      </c>
      <c r="W13" s="45">
        <v>856.19622639766703</v>
      </c>
      <c r="X13" s="45">
        <v>1283.6076613922301</v>
      </c>
      <c r="Y13" s="45">
        <v>1748.1624845628601</v>
      </c>
      <c r="Z13" s="45">
        <v>1115.0017985188799</v>
      </c>
    </row>
    <row r="14" spans="1:28">
      <c r="B14" s="70" t="s">
        <v>103</v>
      </c>
      <c r="C14" s="45">
        <v>1070.7677770000007</v>
      </c>
      <c r="D14" s="45">
        <v>172.2284000790014</v>
      </c>
      <c r="E14" s="45">
        <v>5514.6790747089944</v>
      </c>
      <c r="F14" s="45">
        <v>1500.5399353799971</v>
      </c>
      <c r="G14" s="45">
        <v>2108.6754936957618</v>
      </c>
      <c r="H14" s="45">
        <v>1923.0908990280236</v>
      </c>
      <c r="I14" s="45">
        <v>382.25990866444408</v>
      </c>
      <c r="J14" s="45">
        <v>8462.0546204158672</v>
      </c>
      <c r="K14" s="45">
        <v>3488.7821638739215</v>
      </c>
      <c r="L14" s="45">
        <v>2045.2652908017881</v>
      </c>
      <c r="M14" s="45">
        <f>3316.91275605157-308.241636247787</f>
        <v>3008.6711198037829</v>
      </c>
      <c r="N14" s="45">
        <v>1145.3010038457708</v>
      </c>
      <c r="O14" s="45">
        <f>534.282730601479-449.449664191886</f>
        <v>84.833066409593016</v>
      </c>
      <c r="P14" s="45">
        <f>1864.24096574276-567.720752158315</f>
        <v>1296.5202135844449</v>
      </c>
      <c r="Q14" s="45">
        <f>2286.02988577349-538.768904309</f>
        <v>1747.2609814644902</v>
      </c>
      <c r="R14" s="45">
        <f>3108.42511059541-403.185452632744</f>
        <v>2705.2396579626661</v>
      </c>
      <c r="S14" s="45">
        <v>0</v>
      </c>
      <c r="T14" s="45">
        <f>4245.55587422701-1079.78220668702</f>
        <v>3165.7736675399892</v>
      </c>
      <c r="U14" s="45">
        <f>12411.861962555-3432.86961269841</f>
        <v>8978.9923498565895</v>
      </c>
      <c r="V14" s="45">
        <f>3973.66744257045-1229.03962455847</f>
        <v>2744.6278180119798</v>
      </c>
      <c r="W14" s="45">
        <f>2033.84817822897-856.196226397667</f>
        <v>1177.651951831303</v>
      </c>
      <c r="X14" s="45">
        <f>1441.8652484282-1283.60766139223</f>
        <v>158.25758703596989</v>
      </c>
      <c r="Y14" s="45">
        <v>136.59915530175999</v>
      </c>
      <c r="Z14" s="45">
        <v>42.145556343769996</v>
      </c>
    </row>
    <row r="15" spans="1:28">
      <c r="B15" s="66" t="s">
        <v>112</v>
      </c>
      <c r="C15" s="62">
        <f>SUM(C6:C14)</f>
        <v>21357.418204000001</v>
      </c>
      <c r="D15" s="62">
        <f t="shared" ref="D15:Z15" si="0">SUM(D6:D14)</f>
        <v>30159.043845846001</v>
      </c>
      <c r="E15" s="62">
        <f t="shared" si="0"/>
        <v>27451.864734306993</v>
      </c>
      <c r="F15" s="62">
        <f t="shared" si="0"/>
        <v>31404.519979270994</v>
      </c>
      <c r="G15" s="62">
        <f t="shared" si="0"/>
        <v>29573.906967086852</v>
      </c>
      <c r="H15" s="62">
        <f t="shared" si="0"/>
        <v>39676.912904586214</v>
      </c>
      <c r="I15" s="62">
        <f t="shared" si="0"/>
        <v>38970.817333477753</v>
      </c>
      <c r="J15" s="62">
        <f t="shared" si="0"/>
        <v>38658.932641851396</v>
      </c>
      <c r="K15" s="62">
        <f t="shared" si="0"/>
        <v>41559.249473562559</v>
      </c>
      <c r="L15" s="62">
        <f t="shared" si="0"/>
        <v>50694.071872863671</v>
      </c>
      <c r="M15" s="62">
        <f t="shared" si="0"/>
        <v>43926.501938431858</v>
      </c>
      <c r="N15" s="62">
        <f t="shared" si="0"/>
        <v>44235.025368245835</v>
      </c>
      <c r="O15" s="62">
        <f t="shared" si="0"/>
        <v>40469.340784884873</v>
      </c>
      <c r="P15" s="62">
        <f t="shared" si="0"/>
        <v>54883.337102692109</v>
      </c>
      <c r="Q15" s="62">
        <f t="shared" si="0"/>
        <v>56542.394930377486</v>
      </c>
      <c r="R15" s="62">
        <f t="shared" si="0"/>
        <v>59853.456693112508</v>
      </c>
      <c r="S15" s="62">
        <f t="shared" si="0"/>
        <v>59957.140945397041</v>
      </c>
      <c r="T15" s="62">
        <f t="shared" si="0"/>
        <v>63169.972438933568</v>
      </c>
      <c r="U15" s="62">
        <f t="shared" si="0"/>
        <v>68252.521925298031</v>
      </c>
      <c r="V15" s="62">
        <f t="shared" si="0"/>
        <v>62039.820757617897</v>
      </c>
      <c r="W15" s="62">
        <f t="shared" si="0"/>
        <v>99755.980204130305</v>
      </c>
      <c r="X15" s="62">
        <f t="shared" si="0"/>
        <v>97634.099865771102</v>
      </c>
      <c r="Y15" s="62">
        <f t="shared" si="0"/>
        <v>73507.978895032502</v>
      </c>
      <c r="Z15" s="62">
        <f t="shared" si="0"/>
        <v>90748.649938249917</v>
      </c>
      <c r="AB15" s="31"/>
    </row>
    <row r="16" spans="1:28">
      <c r="A16" s="21"/>
      <c r="B16" s="1" t="str">
        <f>+'Ingresos del PGN (Recaudo)'!B18</f>
        <v>*Información a enero de 2024</v>
      </c>
      <c r="R16" s="24"/>
      <c r="X16" s="24"/>
    </row>
    <row r="17" spans="1:26">
      <c r="A17" s="2"/>
      <c r="B17" s="2" t="s">
        <v>32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Z17" s="24"/>
    </row>
    <row r="19" spans="1:26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6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</sheetData>
  <mergeCells count="2">
    <mergeCell ref="B2:Z2"/>
    <mergeCell ref="B3:Z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105" orientation="landscape" verticalDpi="0" r:id="rId1"/>
  <ignoredErrors>
    <ignoredError sqref="C15:Z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220C-532C-4474-9CC2-6C1D85551611}">
  <dimension ref="A1:AB88"/>
  <sheetViews>
    <sheetView showGridLines="0" workbookViewId="0">
      <pane xSplit="1" ySplit="4" topLeftCell="T56" activePane="bottomRight" state="frozen"/>
      <selection activeCell="AA11" sqref="AA11"/>
      <selection pane="topRight" activeCell="AA11" sqref="AA11"/>
      <selection pane="bottomLeft" activeCell="AA11" sqref="AA11"/>
      <selection pane="bottomRight" activeCell="AA82" sqref="AA82"/>
    </sheetView>
  </sheetViews>
  <sheetFormatPr baseColWidth="10" defaultColWidth="11.42578125" defaultRowHeight="11.25"/>
  <cols>
    <col min="1" max="1" width="106.140625" style="5" bestFit="1" customWidth="1"/>
    <col min="2" max="2" width="8.140625" style="5" bestFit="1" customWidth="1"/>
    <col min="3" max="3" width="8.85546875" style="5" bestFit="1" customWidth="1"/>
    <col min="4" max="4" width="8" style="5" bestFit="1" customWidth="1"/>
    <col min="5" max="5" width="8.140625" style="5" bestFit="1" customWidth="1"/>
    <col min="6" max="6" width="8.85546875" style="5" bestFit="1" customWidth="1"/>
    <col min="7" max="7" width="8.140625" style="5" bestFit="1" customWidth="1"/>
    <col min="8" max="9" width="8.85546875" style="5" bestFit="1" customWidth="1"/>
    <col min="10" max="10" width="8" style="5" bestFit="1" customWidth="1"/>
    <col min="11" max="15" width="8.85546875" style="5" bestFit="1" customWidth="1"/>
    <col min="16" max="17" width="9.7109375" style="5" bestFit="1" customWidth="1"/>
    <col min="18" max="21" width="8.85546875" style="5" bestFit="1" customWidth="1"/>
    <col min="22" max="23" width="9.7109375" style="5" bestFit="1" customWidth="1"/>
    <col min="24" max="24" width="8.7109375" style="5" bestFit="1" customWidth="1"/>
    <col min="25" max="25" width="13.7109375" style="5" bestFit="1" customWidth="1"/>
    <col min="26" max="27" width="11.42578125" style="5"/>
    <col min="28" max="28" width="17.28515625" style="5" bestFit="1" customWidth="1"/>
    <col min="29" max="16384" width="11.42578125" style="5"/>
  </cols>
  <sheetData>
    <row r="1" spans="1:26" ht="15">
      <c r="A1" s="91" t="s">
        <v>141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6" ht="15">
      <c r="A2" s="93" t="s">
        <v>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6">
      <c r="B3" s="20"/>
    </row>
    <row r="4" spans="1:26" ht="12" thickBot="1">
      <c r="A4" s="64" t="s">
        <v>142</v>
      </c>
      <c r="B4" s="48">
        <v>2000</v>
      </c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8">
        <v>2009</v>
      </c>
      <c r="L4" s="38">
        <v>2010</v>
      </c>
      <c r="M4" s="38">
        <v>2011</v>
      </c>
      <c r="N4" s="38">
        <v>2012</v>
      </c>
      <c r="O4" s="38">
        <v>2013</v>
      </c>
      <c r="P4" s="38">
        <v>2014</v>
      </c>
      <c r="Q4" s="38">
        <v>2015</v>
      </c>
      <c r="R4" s="38">
        <v>2016</v>
      </c>
      <c r="S4" s="38">
        <v>2017</v>
      </c>
      <c r="T4" s="38">
        <v>2018</v>
      </c>
      <c r="U4" s="38">
        <v>2019</v>
      </c>
      <c r="V4" s="38">
        <v>2020</v>
      </c>
      <c r="W4" s="38">
        <v>2021</v>
      </c>
      <c r="X4" s="38">
        <v>2022</v>
      </c>
      <c r="Y4" s="38" t="s">
        <v>124</v>
      </c>
    </row>
    <row r="5" spans="1:26">
      <c r="A5" s="65" t="s">
        <v>116</v>
      </c>
      <c r="B5" s="47"/>
      <c r="C5" s="47"/>
      <c r="D5" s="51">
        <v>320.50038447499998</v>
      </c>
      <c r="E5" s="51">
        <v>691.26480950099995</v>
      </c>
      <c r="F5" s="51">
        <v>442.73717294099998</v>
      </c>
      <c r="G5" s="51">
        <v>0</v>
      </c>
      <c r="H5" s="51">
        <v>594.07684038299999</v>
      </c>
      <c r="I5" s="51">
        <v>675.27260928600003</v>
      </c>
      <c r="J5" s="51">
        <v>773.66757748800001</v>
      </c>
      <c r="K5" s="51">
        <v>898.21583780399999</v>
      </c>
      <c r="L5" s="51">
        <v>1190.493641428</v>
      </c>
      <c r="M5" s="51">
        <v>1019.219720776</v>
      </c>
      <c r="N5" s="51">
        <v>1079.7347257230001</v>
      </c>
      <c r="O5" s="51">
        <v>1211.634842055</v>
      </c>
      <c r="P5" s="51">
        <v>1981.3981364270001</v>
      </c>
      <c r="Q5" s="51">
        <v>1404.5336532900001</v>
      </c>
      <c r="R5" s="51">
        <v>1615.8928248252701</v>
      </c>
      <c r="S5" s="51">
        <v>1732.74253794881</v>
      </c>
      <c r="T5" s="51">
        <v>1972.29327288133</v>
      </c>
      <c r="U5" s="51">
        <v>2209.5285298193871</v>
      </c>
      <c r="V5" s="51">
        <v>2170.3034004022902</v>
      </c>
      <c r="W5" s="51">
        <v>2280.98440510512</v>
      </c>
      <c r="X5" s="51">
        <v>1995.05366088408</v>
      </c>
      <c r="Y5" s="47">
        <v>2473.0706017443299</v>
      </c>
      <c r="Z5" s="5">
        <v>1000000000</v>
      </c>
    </row>
    <row r="6" spans="1:26">
      <c r="A6" s="65" t="s">
        <v>117</v>
      </c>
      <c r="B6" s="47"/>
      <c r="C6" s="47"/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13.981202533999999</v>
      </c>
      <c r="P6" s="51">
        <v>13.184608243</v>
      </c>
      <c r="Q6" s="51">
        <v>18.473431403999999</v>
      </c>
      <c r="R6" s="51">
        <v>17.437888911999998</v>
      </c>
      <c r="S6" s="51">
        <v>22.210247509999999</v>
      </c>
      <c r="T6" s="51">
        <v>19.246121172999999</v>
      </c>
      <c r="U6" s="51">
        <v>28.079215242069999</v>
      </c>
      <c r="V6" s="51">
        <v>6.7683351206299998</v>
      </c>
      <c r="W6" s="51">
        <v>5.8753527050000001</v>
      </c>
      <c r="X6" s="51">
        <v>44.279767425999999</v>
      </c>
      <c r="Y6" s="47">
        <v>83.276515468390002</v>
      </c>
    </row>
    <row r="7" spans="1:26">
      <c r="A7" s="76" t="s">
        <v>140</v>
      </c>
      <c r="B7" s="62">
        <f>SUM(B5:B6)</f>
        <v>0</v>
      </c>
      <c r="C7" s="62">
        <f t="shared" ref="C7:Y7" si="0">SUM(C5:C6)</f>
        <v>0</v>
      </c>
      <c r="D7" s="62">
        <f t="shared" si="0"/>
        <v>320.50038447499998</v>
      </c>
      <c r="E7" s="62">
        <f t="shared" si="0"/>
        <v>691.26480950099995</v>
      </c>
      <c r="F7" s="62">
        <f t="shared" si="0"/>
        <v>442.73717294099998</v>
      </c>
      <c r="G7" s="62">
        <f t="shared" si="0"/>
        <v>0</v>
      </c>
      <c r="H7" s="62">
        <f t="shared" si="0"/>
        <v>594.07684038299999</v>
      </c>
      <c r="I7" s="62">
        <f t="shared" si="0"/>
        <v>675.27260928600003</v>
      </c>
      <c r="J7" s="62">
        <f t="shared" si="0"/>
        <v>773.66757748800001</v>
      </c>
      <c r="K7" s="62">
        <f t="shared" si="0"/>
        <v>898.21583780399999</v>
      </c>
      <c r="L7" s="62">
        <f t="shared" si="0"/>
        <v>1190.493641428</v>
      </c>
      <c r="M7" s="62">
        <f t="shared" si="0"/>
        <v>1019.219720776</v>
      </c>
      <c r="N7" s="62">
        <f t="shared" si="0"/>
        <v>1079.7347257230001</v>
      </c>
      <c r="O7" s="62">
        <f t="shared" si="0"/>
        <v>1225.616044589</v>
      </c>
      <c r="P7" s="62">
        <f t="shared" si="0"/>
        <v>1994.58274467</v>
      </c>
      <c r="Q7" s="62">
        <f t="shared" si="0"/>
        <v>1423.007084694</v>
      </c>
      <c r="R7" s="62">
        <f t="shared" si="0"/>
        <v>1633.3307137372701</v>
      </c>
      <c r="S7" s="62">
        <f t="shared" si="0"/>
        <v>1754.95278545881</v>
      </c>
      <c r="T7" s="62">
        <f t="shared" si="0"/>
        <v>1991.5393940543299</v>
      </c>
      <c r="U7" s="62">
        <f t="shared" si="0"/>
        <v>2237.6077450614571</v>
      </c>
      <c r="V7" s="62">
        <f t="shared" si="0"/>
        <v>2177.0717355229203</v>
      </c>
      <c r="W7" s="62">
        <f t="shared" si="0"/>
        <v>2286.8597578101198</v>
      </c>
      <c r="X7" s="62">
        <f t="shared" si="0"/>
        <v>2039.3334283100801</v>
      </c>
      <c r="Y7" s="62">
        <f t="shared" si="0"/>
        <v>2556.3471172127197</v>
      </c>
    </row>
    <row r="8" spans="1:26">
      <c r="A8" s="65" t="s">
        <v>130</v>
      </c>
      <c r="B8" s="68">
        <v>34.176423378000003</v>
      </c>
      <c r="C8" s="51">
        <v>50.692746153999998</v>
      </c>
      <c r="D8" s="51">
        <v>68.031555931</v>
      </c>
      <c r="E8" s="51">
        <v>127.268015303</v>
      </c>
      <c r="F8" s="51">
        <v>158.133790527</v>
      </c>
      <c r="G8" s="51">
        <v>57.877102825999998</v>
      </c>
      <c r="H8" s="51">
        <v>191.59002106789001</v>
      </c>
      <c r="I8" s="51">
        <v>182.41787029830999</v>
      </c>
      <c r="J8" s="51">
        <v>197.77866862485001</v>
      </c>
      <c r="K8" s="51">
        <v>224.99680818334997</v>
      </c>
      <c r="L8" s="51">
        <v>116.69893010200001</v>
      </c>
      <c r="M8" s="51">
        <v>294.79733227694999</v>
      </c>
      <c r="N8" s="51">
        <v>343.57329612754</v>
      </c>
      <c r="O8" s="51">
        <v>62.874468321510001</v>
      </c>
      <c r="P8" s="51">
        <v>314.19937563000002</v>
      </c>
      <c r="Q8" s="51">
        <v>163.86321165800001</v>
      </c>
      <c r="R8" s="51">
        <v>214.86131310100001</v>
      </c>
      <c r="S8" s="51">
        <v>122.38634986789999</v>
      </c>
      <c r="T8" s="51">
        <v>156.42145596208999</v>
      </c>
      <c r="U8" s="51">
        <v>115.551489774</v>
      </c>
      <c r="V8" s="51">
        <v>218.91345690599999</v>
      </c>
      <c r="W8" s="51">
        <v>205.239737878</v>
      </c>
      <c r="X8" s="51">
        <v>266.541276154</v>
      </c>
      <c r="Y8" s="51">
        <v>64.165384193999998</v>
      </c>
    </row>
    <row r="9" spans="1:26">
      <c r="A9" s="65" t="s">
        <v>101</v>
      </c>
      <c r="B9" s="68">
        <v>0.52189076000000001</v>
      </c>
      <c r="C9" s="51">
        <v>3.3519884420000001</v>
      </c>
      <c r="D9" s="51">
        <v>4.1036428090000001</v>
      </c>
      <c r="E9" s="51">
        <v>3.6910805249999998</v>
      </c>
      <c r="F9" s="51">
        <v>4.2841177540000004</v>
      </c>
      <c r="G9" s="51">
        <v>4.6803391679999997</v>
      </c>
      <c r="H9" s="51">
        <v>134.584338016</v>
      </c>
      <c r="I9" s="51">
        <v>12.695435999000001</v>
      </c>
      <c r="J9" s="51">
        <v>143.59439192900001</v>
      </c>
      <c r="K9" s="51">
        <v>67.444508092999996</v>
      </c>
      <c r="L9" s="51">
        <v>18.427600726000001</v>
      </c>
      <c r="M9" s="51">
        <v>33.727729433140624</v>
      </c>
      <c r="N9" s="51">
        <v>182.80187130779998</v>
      </c>
      <c r="O9" s="51">
        <v>32.152129305000003</v>
      </c>
      <c r="P9" s="51">
        <v>15.266772421000001</v>
      </c>
      <c r="Q9" s="51">
        <v>29.3318656904394</v>
      </c>
      <c r="R9" s="51">
        <v>34.979241504999997</v>
      </c>
      <c r="S9" s="51">
        <v>35.463816999999999</v>
      </c>
      <c r="T9" s="51">
        <v>26.03893553947</v>
      </c>
      <c r="U9" s="51">
        <v>11.149039167280002</v>
      </c>
      <c r="V9" s="51">
        <v>32.825360882459997</v>
      </c>
      <c r="W9" s="51">
        <v>46.872344470889999</v>
      </c>
      <c r="X9" s="51">
        <v>36.520040973999997</v>
      </c>
      <c r="Y9" s="51">
        <v>59.033231741999998</v>
      </c>
    </row>
    <row r="10" spans="1:26">
      <c r="A10" s="65" t="s">
        <v>131</v>
      </c>
      <c r="B10" s="68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</row>
    <row r="11" spans="1:26">
      <c r="A11" s="65" t="s">
        <v>100</v>
      </c>
      <c r="B11" s="68">
        <v>14.352054827</v>
      </c>
      <c r="C11" s="51">
        <v>15.448068603999999</v>
      </c>
      <c r="D11" s="51">
        <v>17.903945829000001</v>
      </c>
      <c r="E11" s="51">
        <v>23.197492202999999</v>
      </c>
      <c r="F11" s="51">
        <v>26.776555604999999</v>
      </c>
      <c r="G11" s="51">
        <v>27.192564060999999</v>
      </c>
      <c r="H11" s="51">
        <v>23.839140464</v>
      </c>
      <c r="I11" s="51">
        <v>24.643564572999999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</row>
    <row r="12" spans="1:26">
      <c r="A12" s="65" t="s">
        <v>99</v>
      </c>
      <c r="B12" s="68">
        <v>4.5973265750000003</v>
      </c>
      <c r="C12" s="51">
        <v>5.7954648679999998</v>
      </c>
      <c r="D12" s="51">
        <v>6.532578269</v>
      </c>
      <c r="E12" s="51">
        <v>6.8995734510000002</v>
      </c>
      <c r="F12" s="51">
        <v>9.8273281812999986</v>
      </c>
      <c r="G12" s="51">
        <v>12.369116272999999</v>
      </c>
      <c r="H12" s="51">
        <v>11.80513225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</row>
    <row r="13" spans="1:26">
      <c r="A13" s="65" t="s">
        <v>132</v>
      </c>
      <c r="B13" s="68">
        <v>7.7645490910000001</v>
      </c>
      <c r="C13" s="51">
        <v>10.800678227000001</v>
      </c>
      <c r="D13" s="51">
        <v>8.2990745940000004</v>
      </c>
      <c r="E13" s="51">
        <v>1.8627011250000001</v>
      </c>
      <c r="F13" s="51">
        <v>2.92311034</v>
      </c>
      <c r="G13" s="51">
        <v>5.5229275900000001</v>
      </c>
      <c r="H13" s="51">
        <v>7.0469670029999998</v>
      </c>
      <c r="I13" s="51">
        <v>2.4875109430000002</v>
      </c>
      <c r="J13" s="51">
        <v>1.494245807</v>
      </c>
      <c r="K13" s="51">
        <v>3.3838997420000001</v>
      </c>
      <c r="L13" s="51">
        <v>3.5390315569999999</v>
      </c>
      <c r="M13" s="51">
        <v>3.6732896460000002</v>
      </c>
      <c r="N13" s="51">
        <v>32.675760445389997</v>
      </c>
      <c r="O13" s="51">
        <v>5.3915027896899996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</row>
    <row r="14" spans="1:26">
      <c r="A14" s="65" t="s">
        <v>97</v>
      </c>
      <c r="B14" s="68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1318.129259345</v>
      </c>
      <c r="Y14" s="52">
        <v>0</v>
      </c>
    </row>
    <row r="15" spans="1:26">
      <c r="A15" s="65" t="s">
        <v>96</v>
      </c>
      <c r="B15" s="68">
        <v>81.800743581000006</v>
      </c>
      <c r="C15" s="51">
        <v>109.902225716</v>
      </c>
      <c r="D15" s="51">
        <v>70.713705062000002</v>
      </c>
      <c r="E15" s="51">
        <v>68.012701323000002</v>
      </c>
      <c r="F15" s="51">
        <v>78.646710240999994</v>
      </c>
      <c r="G15" s="51">
        <v>168.190335492</v>
      </c>
      <c r="H15" s="51">
        <v>169.45045891999999</v>
      </c>
      <c r="I15" s="51">
        <v>173.005864175</v>
      </c>
      <c r="J15" s="51">
        <v>198.72195062899999</v>
      </c>
      <c r="K15" s="51">
        <v>325.89209873900001</v>
      </c>
      <c r="L15" s="51">
        <v>256.69024271500001</v>
      </c>
      <c r="M15" s="51">
        <v>226.237378753</v>
      </c>
      <c r="N15" s="51">
        <v>354.09441378192997</v>
      </c>
      <c r="O15" s="51">
        <v>343.79349474624001</v>
      </c>
      <c r="P15" s="51">
        <v>379.33557217700002</v>
      </c>
      <c r="Q15" s="51">
        <v>450.51715147379997</v>
      </c>
      <c r="R15" s="51">
        <v>345.95715201500002</v>
      </c>
      <c r="S15" s="51">
        <v>404.76041967821999</v>
      </c>
      <c r="T15" s="51">
        <v>649.20105063268011</v>
      </c>
      <c r="U15" s="51">
        <v>702.43848729825004</v>
      </c>
      <c r="V15" s="51">
        <v>687.90061753656005</v>
      </c>
      <c r="W15" s="51">
        <v>1402.0087966679901</v>
      </c>
      <c r="X15" s="51">
        <v>7.7774803027199999</v>
      </c>
      <c r="Y15" s="51">
        <v>1172.5346424505001</v>
      </c>
    </row>
    <row r="16" spans="1:26">
      <c r="A16" s="65" t="s">
        <v>95</v>
      </c>
      <c r="B16" s="68">
        <v>30.507747792</v>
      </c>
      <c r="C16" s="51">
        <v>46.437587585999999</v>
      </c>
      <c r="D16" s="51">
        <v>46.353726840999997</v>
      </c>
      <c r="E16" s="51">
        <v>45.444333729</v>
      </c>
      <c r="F16" s="51">
        <v>58.937282033000002</v>
      </c>
      <c r="G16" s="51">
        <v>66.082399276999993</v>
      </c>
      <c r="H16" s="51">
        <v>70.598223017999999</v>
      </c>
      <c r="I16" s="51">
        <v>90.182071273999995</v>
      </c>
      <c r="J16" s="51">
        <v>45.001718433999997</v>
      </c>
      <c r="K16" s="51">
        <v>65.345332751000001</v>
      </c>
      <c r="L16" s="51">
        <v>53.067793156</v>
      </c>
      <c r="M16" s="51">
        <v>71.92641487777</v>
      </c>
      <c r="N16" s="51">
        <v>112.63751255685001</v>
      </c>
      <c r="O16" s="51">
        <v>94.085142342039987</v>
      </c>
      <c r="P16" s="51">
        <v>74.981298510130003</v>
      </c>
      <c r="Q16" s="51">
        <v>43.089117543</v>
      </c>
      <c r="R16" s="51">
        <v>40.56495954503</v>
      </c>
      <c r="S16" s="51">
        <v>26.79830465969</v>
      </c>
      <c r="T16" s="51">
        <v>2.6480904770000002</v>
      </c>
      <c r="U16" s="51">
        <v>8.933491471</v>
      </c>
      <c r="V16" s="51">
        <v>5.3320526490000004</v>
      </c>
      <c r="W16" s="51">
        <v>8.8675178040000002</v>
      </c>
      <c r="X16" s="51">
        <v>27.910208535999999</v>
      </c>
      <c r="Y16" s="51">
        <v>5.4874626155000001</v>
      </c>
    </row>
    <row r="17" spans="1:25">
      <c r="A17" s="65" t="s">
        <v>94</v>
      </c>
      <c r="B17" s="68">
        <v>5.6923400930000003</v>
      </c>
      <c r="C17" s="51">
        <v>7.5627893039999998</v>
      </c>
      <c r="D17" s="51">
        <v>7.9536340790000004</v>
      </c>
      <c r="E17" s="51">
        <v>8.9906064610000005</v>
      </c>
      <c r="F17" s="51">
        <v>7.6204451029999998</v>
      </c>
      <c r="G17" s="51">
        <v>10.941744578</v>
      </c>
      <c r="H17" s="51">
        <v>0</v>
      </c>
      <c r="I17" s="51">
        <v>13.91612776</v>
      </c>
      <c r="J17" s="51">
        <v>15.423930330999999</v>
      </c>
      <c r="K17" s="51">
        <v>11.897911681</v>
      </c>
      <c r="L17" s="51">
        <v>8.0060880250000004</v>
      </c>
      <c r="M17" s="51">
        <v>8.1266862450000001</v>
      </c>
      <c r="N17" s="51">
        <v>9.462010728260001</v>
      </c>
      <c r="O17" s="51">
        <v>12.47648220698</v>
      </c>
      <c r="P17" s="51">
        <v>13.28848381916</v>
      </c>
      <c r="Q17" s="51">
        <v>12.08293543511</v>
      </c>
      <c r="R17" s="51">
        <v>16.522383073</v>
      </c>
      <c r="S17" s="51">
        <v>17.123538630790001</v>
      </c>
      <c r="T17" s="51">
        <v>25.972640262349998</v>
      </c>
      <c r="U17" s="51">
        <v>30.81181929621</v>
      </c>
      <c r="V17" s="51">
        <v>29.228977433880001</v>
      </c>
      <c r="W17" s="51">
        <v>24.188216637419998</v>
      </c>
      <c r="X17" s="51">
        <v>480.70382400901002</v>
      </c>
      <c r="Y17" s="51">
        <v>27.41418804125</v>
      </c>
    </row>
    <row r="18" spans="1:25">
      <c r="A18" s="65" t="s">
        <v>93</v>
      </c>
      <c r="B18" s="68">
        <v>114.998201542</v>
      </c>
      <c r="C18" s="51">
        <v>116.96831149</v>
      </c>
      <c r="D18" s="51">
        <v>138.73138900500001</v>
      </c>
      <c r="E18" s="51">
        <v>137.34793069200001</v>
      </c>
      <c r="F18" s="51">
        <v>173.96261068800001</v>
      </c>
      <c r="G18" s="51">
        <v>161.254392145</v>
      </c>
      <c r="H18" s="51">
        <v>152.43910900099999</v>
      </c>
      <c r="I18" s="51">
        <v>176.88090636000001</v>
      </c>
      <c r="J18" s="51">
        <v>189.58877158600001</v>
      </c>
      <c r="K18" s="51">
        <v>201.42844747999999</v>
      </c>
      <c r="L18" s="51">
        <v>194.53186710200001</v>
      </c>
      <c r="M18" s="51">
        <v>235.54279903572001</v>
      </c>
      <c r="N18" s="51">
        <v>264.26656117674997</v>
      </c>
      <c r="O18" s="51">
        <v>322.68466715421999</v>
      </c>
      <c r="P18" s="51">
        <v>326.14171312324999</v>
      </c>
      <c r="Q18" s="51">
        <v>329.63342793128999</v>
      </c>
      <c r="R18" s="51">
        <v>364.71479435342997</v>
      </c>
      <c r="S18" s="51">
        <v>353.04484431561997</v>
      </c>
      <c r="T18" s="51">
        <v>440.06710842417999</v>
      </c>
      <c r="U18" s="51">
        <v>445.51819102043999</v>
      </c>
      <c r="V18" s="51">
        <v>395.14343019136999</v>
      </c>
      <c r="W18" s="51">
        <v>424.85437374267997</v>
      </c>
      <c r="X18" s="51">
        <v>1847.7337187604298</v>
      </c>
      <c r="Y18" s="51">
        <v>496.75942703874</v>
      </c>
    </row>
    <row r="19" spans="1:25">
      <c r="A19" s="65" t="s">
        <v>92</v>
      </c>
      <c r="B19" s="68">
        <v>66.022957714</v>
      </c>
      <c r="C19" s="51">
        <v>74.931548351000004</v>
      </c>
      <c r="D19" s="51">
        <v>71.737390241</v>
      </c>
      <c r="E19" s="51">
        <v>87.986857028000003</v>
      </c>
      <c r="F19" s="51">
        <v>79.618646401000007</v>
      </c>
      <c r="G19" s="51">
        <v>91.032220391999999</v>
      </c>
      <c r="H19" s="51">
        <v>105.355386153</v>
      </c>
      <c r="I19" s="51">
        <v>132.274788048</v>
      </c>
      <c r="J19" s="51">
        <v>113.23766936299999</v>
      </c>
      <c r="K19" s="51">
        <v>135.02076640799999</v>
      </c>
      <c r="L19" s="51">
        <v>146.516243328</v>
      </c>
      <c r="M19" s="51">
        <v>200.3213739425</v>
      </c>
      <c r="N19" s="51">
        <v>200.03114763743</v>
      </c>
      <c r="O19" s="51">
        <v>197.79971344823002</v>
      </c>
      <c r="P19" s="51">
        <v>203.43747464110999</v>
      </c>
      <c r="Q19" s="51">
        <v>208.14392503201998</v>
      </c>
      <c r="R19" s="51">
        <v>202.26842174482999</v>
      </c>
      <c r="S19" s="51">
        <v>196.77216225687999</v>
      </c>
      <c r="T19" s="51">
        <v>209.49653866639002</v>
      </c>
      <c r="U19" s="51">
        <v>201.21737653773999</v>
      </c>
      <c r="V19" s="51">
        <v>159.94050124151002</v>
      </c>
      <c r="W19" s="51">
        <v>246.43203036218</v>
      </c>
      <c r="X19" s="51">
        <v>1.903727065</v>
      </c>
      <c r="Y19" s="51">
        <v>237.86276820389</v>
      </c>
    </row>
    <row r="20" spans="1:25">
      <c r="A20" s="65" t="s">
        <v>91</v>
      </c>
      <c r="B20" s="68">
        <v>1.2253757000000001E-2</v>
      </c>
      <c r="C20" s="51">
        <v>5.5169668999999998E-2</v>
      </c>
      <c r="D20" s="51">
        <v>0.08</v>
      </c>
      <c r="E20" s="51">
        <v>0</v>
      </c>
      <c r="F20" s="51">
        <v>0</v>
      </c>
      <c r="G20" s="51">
        <v>2.5290590000000002E-2</v>
      </c>
      <c r="H20" s="51">
        <v>0</v>
      </c>
      <c r="I20" s="51">
        <v>1.109966953</v>
      </c>
      <c r="J20" s="51">
        <v>1.5075732319999999</v>
      </c>
      <c r="K20" s="51">
        <v>3.3074449999999998E-2</v>
      </c>
      <c r="L20" s="51">
        <v>0.21619813199999999</v>
      </c>
      <c r="M20" s="51">
        <v>6.1710990000000002E-3</v>
      </c>
      <c r="N20" s="51">
        <v>0.105311453</v>
      </c>
      <c r="O20" s="51">
        <v>0.1085621459</v>
      </c>
      <c r="P20" s="51">
        <v>0</v>
      </c>
      <c r="Q20" s="51">
        <v>0.13539662</v>
      </c>
      <c r="R20" s="51">
        <v>0.12030914099999999</v>
      </c>
      <c r="S20" s="51">
        <v>210.41014381865</v>
      </c>
      <c r="T20" s="51">
        <v>0.67695696046000009</v>
      </c>
      <c r="U20" s="51">
        <v>4.08838507805</v>
      </c>
      <c r="V20" s="51">
        <v>1.9404930013299999</v>
      </c>
      <c r="W20" s="51">
        <v>1.3783632000000001E-2</v>
      </c>
      <c r="X20" s="51">
        <v>0</v>
      </c>
      <c r="Y20" s="51">
        <v>0.54908486999999995</v>
      </c>
    </row>
    <row r="21" spans="1:25">
      <c r="A21" s="65" t="s">
        <v>90</v>
      </c>
      <c r="B21" s="68">
        <v>690.34709653000004</v>
      </c>
      <c r="C21" s="51">
        <v>533.62037330800001</v>
      </c>
      <c r="D21" s="51">
        <v>791.38439717429003</v>
      </c>
      <c r="E21" s="51">
        <v>883.89993623700002</v>
      </c>
      <c r="F21" s="51">
        <v>529.99368938099997</v>
      </c>
      <c r="G21" s="51">
        <v>336.65093587899997</v>
      </c>
      <c r="H21" s="51">
        <v>430.12823636899998</v>
      </c>
      <c r="I21" s="51">
        <v>397.92859575300002</v>
      </c>
      <c r="J21" s="51">
        <v>561.30515426299996</v>
      </c>
      <c r="K21" s="51">
        <v>568.41656426036002</v>
      </c>
      <c r="L21" s="51">
        <v>1568.7247893245301</v>
      </c>
      <c r="M21" s="51">
        <v>1112.55146683</v>
      </c>
      <c r="N21" s="51">
        <v>1600.55278172984</v>
      </c>
      <c r="O21" s="51">
        <v>847.04190298933008</v>
      </c>
      <c r="P21" s="51">
        <v>596.48073780799996</v>
      </c>
      <c r="Q21" s="51">
        <v>44.098454950559997</v>
      </c>
      <c r="R21" s="51">
        <v>5.8819440386899995</v>
      </c>
      <c r="S21" s="51">
        <v>30.453705036463401</v>
      </c>
      <c r="T21" s="51">
        <v>7.7706386378900003</v>
      </c>
      <c r="U21" s="51">
        <v>0</v>
      </c>
      <c r="V21" s="51">
        <v>0</v>
      </c>
      <c r="W21" s="51">
        <v>0</v>
      </c>
      <c r="X21" s="51">
        <v>399.74421007699999</v>
      </c>
      <c r="Y21" s="51">
        <v>0</v>
      </c>
    </row>
    <row r="22" spans="1:25">
      <c r="A22" s="65" t="s">
        <v>89</v>
      </c>
      <c r="B22" s="68">
        <v>54.456151349999999</v>
      </c>
      <c r="C22" s="51">
        <v>69.835434579999998</v>
      </c>
      <c r="D22" s="51">
        <v>66.468885287999996</v>
      </c>
      <c r="E22" s="51">
        <v>74.747435854000003</v>
      </c>
      <c r="F22" s="51">
        <v>98.124140788000005</v>
      </c>
      <c r="G22" s="51">
        <v>107.006109837</v>
      </c>
      <c r="H22" s="51">
        <v>133.705752047</v>
      </c>
      <c r="I22" s="51">
        <v>163.80252932400001</v>
      </c>
      <c r="J22" s="51">
        <v>148.12885711600001</v>
      </c>
      <c r="K22" s="51">
        <v>168.776119319</v>
      </c>
      <c r="L22" s="51">
        <v>163.39953147899999</v>
      </c>
      <c r="M22" s="51">
        <v>171.79840939626001</v>
      </c>
      <c r="N22" s="51">
        <v>182.80585401335998</v>
      </c>
      <c r="O22" s="51">
        <v>204.82408572908</v>
      </c>
      <c r="P22" s="51">
        <v>218.60851675832998</v>
      </c>
      <c r="Q22" s="51">
        <v>236.68092854909997</v>
      </c>
      <c r="R22" s="51">
        <v>299.63722791415</v>
      </c>
      <c r="S22" s="51">
        <v>301.66269558846994</v>
      </c>
      <c r="T22" s="51">
        <v>317.31029033672996</v>
      </c>
      <c r="U22" s="51">
        <v>325.71932109890002</v>
      </c>
      <c r="V22" s="51">
        <v>347.63389593304998</v>
      </c>
      <c r="W22" s="51">
        <v>362.82608734540997</v>
      </c>
      <c r="X22" s="51">
        <v>0</v>
      </c>
      <c r="Y22" s="51">
        <v>455.22510235394998</v>
      </c>
    </row>
    <row r="23" spans="1:25">
      <c r="A23" s="65" t="s">
        <v>88</v>
      </c>
      <c r="B23" s="68">
        <v>0.78893200799999996</v>
      </c>
      <c r="C23" s="51">
        <v>1.286165671</v>
      </c>
      <c r="D23" s="51">
        <v>1.6560176040000001</v>
      </c>
      <c r="E23" s="51">
        <v>1.9327483700000001</v>
      </c>
      <c r="F23" s="51">
        <v>0.153890113</v>
      </c>
      <c r="G23" s="51">
        <v>0</v>
      </c>
      <c r="H23" s="51">
        <v>0</v>
      </c>
      <c r="I23" s="51">
        <v>2.8865359999999999E-3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2">
        <v>2512.6240000819998</v>
      </c>
      <c r="Y23" s="52"/>
    </row>
    <row r="24" spans="1:25">
      <c r="A24" s="65" t="s">
        <v>87</v>
      </c>
      <c r="B24" s="68">
        <v>1174.2661233490001</v>
      </c>
      <c r="C24" s="51">
        <v>256.74394220599999</v>
      </c>
      <c r="D24" s="51">
        <v>569.20985447800001</v>
      </c>
      <c r="E24" s="51">
        <v>1115.17861900293</v>
      </c>
      <c r="F24" s="51">
        <v>1269.01023340592</v>
      </c>
      <c r="G24" s="51">
        <v>1163.8487767209999</v>
      </c>
      <c r="H24" s="51">
        <v>1284.774425008</v>
      </c>
      <c r="I24" s="51">
        <v>1838.2655584669999</v>
      </c>
      <c r="J24" s="51">
        <v>553.82288423299997</v>
      </c>
      <c r="K24" s="51">
        <v>379.56218673500001</v>
      </c>
      <c r="L24" s="51">
        <v>874.71908898937988</v>
      </c>
      <c r="M24" s="51">
        <v>2042.8507913027699</v>
      </c>
      <c r="N24" s="51">
        <v>1755.3011068015801</v>
      </c>
      <c r="O24" s="51">
        <v>1839.2262984962599</v>
      </c>
      <c r="P24" s="51">
        <v>1211.3481239484199</v>
      </c>
      <c r="Q24" s="51">
        <v>1358.34214153628</v>
      </c>
      <c r="R24" s="51">
        <v>1453.26844487163</v>
      </c>
      <c r="S24" s="51">
        <v>904.82506759</v>
      </c>
      <c r="T24" s="51">
        <v>1610.4227724994601</v>
      </c>
      <c r="U24" s="51">
        <v>1924.95066267117</v>
      </c>
      <c r="V24" s="51">
        <v>1920.5067341378001</v>
      </c>
      <c r="W24" s="51">
        <v>2118.75902688424</v>
      </c>
      <c r="X24" s="51">
        <v>1972.6055640611798</v>
      </c>
      <c r="Y24" s="51">
        <v>2222.2119305431602</v>
      </c>
    </row>
    <row r="25" spans="1:25">
      <c r="A25" s="65" t="s">
        <v>86</v>
      </c>
      <c r="B25" s="68">
        <v>188.08738784400001</v>
      </c>
      <c r="C25" s="51">
        <v>242.50830592099999</v>
      </c>
      <c r="D25" s="51">
        <v>283.91621953100002</v>
      </c>
      <c r="E25" s="51">
        <v>407.14454919747999</v>
      </c>
      <c r="F25" s="51">
        <v>409.88351951200002</v>
      </c>
      <c r="G25" s="51">
        <v>374.242537621</v>
      </c>
      <c r="H25" s="51">
        <v>263.582745854</v>
      </c>
      <c r="I25" s="51">
        <v>294.599815885</v>
      </c>
      <c r="J25" s="51">
        <v>324.76625779</v>
      </c>
      <c r="K25" s="51">
        <v>357.39108089000001</v>
      </c>
      <c r="L25" s="51">
        <v>361.61306730699999</v>
      </c>
      <c r="M25" s="51">
        <v>786.25205213293009</v>
      </c>
      <c r="N25" s="51">
        <v>451.05599081605999</v>
      </c>
      <c r="O25" s="51">
        <v>1492.2262464963701</v>
      </c>
      <c r="P25" s="51">
        <v>1061.61557352</v>
      </c>
      <c r="Q25" s="51">
        <v>929.66908437286997</v>
      </c>
      <c r="R25" s="51">
        <v>905.15339067230002</v>
      </c>
      <c r="S25" s="51">
        <v>888.80268000681997</v>
      </c>
      <c r="T25" s="51">
        <v>1443.29705582159</v>
      </c>
      <c r="U25" s="51">
        <v>1439.0001922819999</v>
      </c>
      <c r="V25" s="51">
        <v>980.92014944001005</v>
      </c>
      <c r="W25" s="51">
        <v>2429.9016652708597</v>
      </c>
      <c r="X25" s="51">
        <v>0</v>
      </c>
      <c r="Y25" s="51">
        <v>2527.9581844003901</v>
      </c>
    </row>
    <row r="26" spans="1:25">
      <c r="A26" s="65" t="s">
        <v>85</v>
      </c>
      <c r="B26" s="68">
        <v>5.1285539160000004</v>
      </c>
      <c r="C26" s="51">
        <v>4.9975033189999998</v>
      </c>
      <c r="D26" s="51">
        <v>4.6752148059999996</v>
      </c>
      <c r="E26" s="51">
        <v>2.1220511910000002</v>
      </c>
      <c r="F26" s="51">
        <v>6.0083408780000003</v>
      </c>
      <c r="G26" s="51">
        <v>6.7195397830000001</v>
      </c>
      <c r="H26" s="51">
        <v>7.520828818</v>
      </c>
      <c r="I26" s="51">
        <v>6.6926962039999998</v>
      </c>
      <c r="J26" s="51">
        <v>7.4440291900000002</v>
      </c>
      <c r="K26" s="51">
        <v>8.6726580640000002</v>
      </c>
      <c r="L26" s="51">
        <v>15.80556601</v>
      </c>
      <c r="M26" s="51">
        <v>16.581145710770002</v>
      </c>
      <c r="N26" s="51">
        <v>23.410643866119997</v>
      </c>
      <c r="O26" s="51">
        <v>16.372656290569999</v>
      </c>
      <c r="P26" s="51">
        <v>19.989484067029998</v>
      </c>
      <c r="Q26" s="51">
        <v>26.80372247575</v>
      </c>
      <c r="R26" s="51">
        <v>30.53036417161</v>
      </c>
      <c r="S26" s="51">
        <v>29.805771108110001</v>
      </c>
      <c r="T26" s="51">
        <v>29.384935733999999</v>
      </c>
      <c r="U26" s="51">
        <v>29.501468092500001</v>
      </c>
      <c r="V26" s="51">
        <v>0</v>
      </c>
      <c r="W26" s="51">
        <v>0</v>
      </c>
      <c r="X26" s="51">
        <v>31.15400904505</v>
      </c>
      <c r="Y26" s="51">
        <v>0</v>
      </c>
    </row>
    <row r="27" spans="1:25">
      <c r="A27" s="65" t="s">
        <v>84</v>
      </c>
      <c r="B27" s="68">
        <v>0</v>
      </c>
      <c r="C27" s="51">
        <v>0</v>
      </c>
      <c r="D27" s="51">
        <v>8.0984770499999996</v>
      </c>
      <c r="E27" s="51">
        <v>0</v>
      </c>
      <c r="F27" s="51">
        <v>0</v>
      </c>
      <c r="G27" s="51">
        <v>5.522367311</v>
      </c>
      <c r="H27" s="51">
        <v>3.5038147089999998</v>
      </c>
      <c r="I27" s="51">
        <v>4.4302031169999996</v>
      </c>
      <c r="J27" s="51">
        <v>16.904244743</v>
      </c>
      <c r="K27" s="51">
        <v>15.150500115</v>
      </c>
      <c r="L27" s="51">
        <v>13.796885944</v>
      </c>
      <c r="M27" s="51">
        <v>12.657913118069999</v>
      </c>
      <c r="N27" s="51">
        <v>16.26149704478</v>
      </c>
      <c r="O27" s="51">
        <v>17.360857450699999</v>
      </c>
      <c r="P27" s="51">
        <v>22.358298248080001</v>
      </c>
      <c r="Q27" s="51">
        <v>17.542276148779997</v>
      </c>
      <c r="R27" s="51">
        <v>14.000820931700002</v>
      </c>
      <c r="S27" s="51">
        <v>19.926598362470003</v>
      </c>
      <c r="T27" s="51">
        <v>17.83848810552</v>
      </c>
      <c r="U27" s="51">
        <v>13.20734886686</v>
      </c>
      <c r="V27" s="51">
        <v>38.34732318516</v>
      </c>
      <c r="W27" s="51">
        <v>29.745714013099999</v>
      </c>
      <c r="X27" s="51">
        <v>23.873653936</v>
      </c>
      <c r="Y27" s="51">
        <v>36.956489240629999</v>
      </c>
    </row>
    <row r="28" spans="1:25">
      <c r="A28" s="65" t="s">
        <v>83</v>
      </c>
      <c r="B28" s="68">
        <v>4.761954512</v>
      </c>
      <c r="C28" s="51">
        <v>2.851382074</v>
      </c>
      <c r="D28" s="51">
        <v>6.9794633350000002</v>
      </c>
      <c r="E28" s="51">
        <v>2.9255396760000001</v>
      </c>
      <c r="F28" s="51">
        <v>3.376734243</v>
      </c>
      <c r="G28" s="51">
        <v>7.688181793</v>
      </c>
      <c r="H28" s="51">
        <v>13.8550623</v>
      </c>
      <c r="I28" s="51">
        <v>10.350744335</v>
      </c>
      <c r="J28" s="51">
        <v>9.8236193069999995</v>
      </c>
      <c r="K28" s="51">
        <v>10.712954033000001</v>
      </c>
      <c r="L28" s="51">
        <v>11.269456422999999</v>
      </c>
      <c r="M28" s="51">
        <v>11.526795153</v>
      </c>
      <c r="N28" s="51">
        <v>11.33236364901</v>
      </c>
      <c r="O28" s="51">
        <v>12.405024413649999</v>
      </c>
      <c r="P28" s="51">
        <v>10.889469593999999</v>
      </c>
      <c r="Q28" s="51">
        <v>13.118818515999999</v>
      </c>
      <c r="R28" s="51">
        <v>14.002759519</v>
      </c>
      <c r="S28" s="51">
        <v>14.864558102</v>
      </c>
      <c r="T28" s="51">
        <v>16.51895206539</v>
      </c>
      <c r="U28" s="51">
        <v>18.307242648839999</v>
      </c>
      <c r="V28" s="51">
        <v>21.802504354369997</v>
      </c>
      <c r="W28" s="51">
        <v>23.140892045759998</v>
      </c>
      <c r="X28" s="51">
        <v>0</v>
      </c>
      <c r="Y28" s="51">
        <v>27.97871531765</v>
      </c>
    </row>
    <row r="29" spans="1:25">
      <c r="A29" s="65" t="s">
        <v>133</v>
      </c>
      <c r="B29" s="68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4.84247394E-2</v>
      </c>
      <c r="Y29" s="51">
        <v>0</v>
      </c>
    </row>
    <row r="30" spans="1:25">
      <c r="A30" s="65" t="s">
        <v>82</v>
      </c>
      <c r="B30" s="68">
        <v>7.9950575300000004</v>
      </c>
      <c r="C30" s="51">
        <v>8.8028738270000009</v>
      </c>
      <c r="D30" s="51">
        <v>8.0924725570000007</v>
      </c>
      <c r="E30" s="51">
        <v>8.8978529290000008</v>
      </c>
      <c r="F30" s="51">
        <v>9.3076487869999998</v>
      </c>
      <c r="G30" s="51">
        <v>11.787472504</v>
      </c>
      <c r="H30" s="51">
        <v>8.3640427689999992</v>
      </c>
      <c r="I30" s="51">
        <v>9.9249632309999996</v>
      </c>
      <c r="J30" s="51">
        <v>11.196659931999999</v>
      </c>
      <c r="K30" s="51">
        <v>19.53920454</v>
      </c>
      <c r="L30" s="51">
        <v>12.607461860000001</v>
      </c>
      <c r="M30" s="51">
        <v>0</v>
      </c>
      <c r="N30" s="51">
        <v>17.28135751352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</row>
    <row r="31" spans="1:25">
      <c r="A31" s="65" t="s">
        <v>81</v>
      </c>
      <c r="B31" s="68">
        <v>1.7367898390000001</v>
      </c>
      <c r="C31" s="51">
        <v>1.6597063519999999</v>
      </c>
      <c r="D31" s="51">
        <v>2.195407608</v>
      </c>
      <c r="E31" s="51">
        <v>2.9364893560000001</v>
      </c>
      <c r="F31" s="51">
        <v>3.5186186369999999</v>
      </c>
      <c r="G31" s="51">
        <v>4.5809448110000002</v>
      </c>
      <c r="H31" s="51">
        <v>5.5356252289999999</v>
      </c>
      <c r="I31" s="51">
        <v>7.1825976259999997</v>
      </c>
      <c r="J31" s="51">
        <v>5.146502023</v>
      </c>
      <c r="K31" s="51">
        <v>2.5407861E-2</v>
      </c>
      <c r="L31" s="51">
        <v>0.33508649499999998</v>
      </c>
      <c r="M31" s="51">
        <v>0.54425883865000002</v>
      </c>
      <c r="N31" s="51">
        <v>0.59123946569000008</v>
      </c>
      <c r="O31" s="51">
        <v>0.85788860623000007</v>
      </c>
      <c r="P31" s="51">
        <v>0.76360942295000001</v>
      </c>
      <c r="Q31" s="51">
        <v>0.87898894468</v>
      </c>
      <c r="R31" s="51">
        <v>0.77603335975999999</v>
      </c>
      <c r="S31" s="51">
        <v>0.62293694349999995</v>
      </c>
      <c r="T31" s="51">
        <v>0.30078790091000002</v>
      </c>
      <c r="U31" s="51">
        <v>8.7525500859999994E-2</v>
      </c>
      <c r="V31" s="51">
        <v>2.7142740149999997E-2</v>
      </c>
      <c r="W31" s="51">
        <v>1.9919145379999999E-2</v>
      </c>
      <c r="X31" s="51">
        <v>1149.8716207990001</v>
      </c>
      <c r="Y31" s="51">
        <v>0.53758736844999999</v>
      </c>
    </row>
    <row r="32" spans="1:25">
      <c r="A32" s="65" t="s">
        <v>80</v>
      </c>
      <c r="B32" s="68">
        <v>0</v>
      </c>
      <c r="C32" s="51">
        <v>0</v>
      </c>
      <c r="D32" s="51">
        <v>11.301396001000001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1167.1497509860701</v>
      </c>
      <c r="Y32" s="51"/>
    </row>
    <row r="33" spans="1:25">
      <c r="A33" s="65" t="s">
        <v>79</v>
      </c>
      <c r="B33" s="68">
        <v>136.79820666800001</v>
      </c>
      <c r="C33" s="51">
        <v>170.02830101000001</v>
      </c>
      <c r="D33" s="51">
        <v>175.35549911800001</v>
      </c>
      <c r="E33" s="51">
        <v>197.16089318900001</v>
      </c>
      <c r="F33" s="51">
        <v>236.96890309400001</v>
      </c>
      <c r="G33" s="51">
        <v>255.95424916299999</v>
      </c>
      <c r="H33" s="51">
        <v>297.973123692</v>
      </c>
      <c r="I33" s="51">
        <v>333.85940553900002</v>
      </c>
      <c r="J33" s="51">
        <v>387.99705503299998</v>
      </c>
      <c r="K33" s="51">
        <v>441.41269341999998</v>
      </c>
      <c r="L33" s="51">
        <v>472.87832358700001</v>
      </c>
      <c r="M33" s="51">
        <v>477.42924522551999</v>
      </c>
      <c r="N33" s="51">
        <v>522.98136902878002</v>
      </c>
      <c r="O33" s="51">
        <v>557.75476197934995</v>
      </c>
      <c r="P33" s="51">
        <v>593.09227501121995</v>
      </c>
      <c r="Q33" s="51">
        <v>642.33468223811997</v>
      </c>
      <c r="R33" s="51">
        <v>718.13541968394998</v>
      </c>
      <c r="S33" s="51">
        <v>779.49757753764004</v>
      </c>
      <c r="T33" s="51">
        <v>884.03415635328008</v>
      </c>
      <c r="U33" s="51">
        <v>908.29912399724003</v>
      </c>
      <c r="V33" s="51">
        <v>992.80791457456007</v>
      </c>
      <c r="W33" s="51">
        <v>1027.8668910162601</v>
      </c>
      <c r="X33" s="51">
        <v>92.561144127000006</v>
      </c>
      <c r="Y33" s="51">
        <v>1326.5197774488099</v>
      </c>
    </row>
    <row r="34" spans="1:25">
      <c r="A34" s="65" t="s">
        <v>78</v>
      </c>
      <c r="B34" s="68">
        <v>131.69138501099999</v>
      </c>
      <c r="C34" s="51">
        <v>173.623335008</v>
      </c>
      <c r="D34" s="51">
        <v>165.87763004999999</v>
      </c>
      <c r="E34" s="51">
        <v>181.96733826600001</v>
      </c>
      <c r="F34" s="51">
        <v>271.13094425700001</v>
      </c>
      <c r="G34" s="51">
        <v>259.39853426299999</v>
      </c>
      <c r="H34" s="51">
        <v>306.09472118500003</v>
      </c>
      <c r="I34" s="51">
        <v>371.70642696200002</v>
      </c>
      <c r="J34" s="51">
        <v>401.08342391100001</v>
      </c>
      <c r="K34" s="51">
        <v>429.790527725</v>
      </c>
      <c r="L34" s="51">
        <v>472.25711869700001</v>
      </c>
      <c r="M34" s="51">
        <v>477.08867444971003</v>
      </c>
      <c r="N34" s="51">
        <v>581.81177652975998</v>
      </c>
      <c r="O34" s="51">
        <v>604.16739304628004</v>
      </c>
      <c r="P34" s="51">
        <v>645.71283592659995</v>
      </c>
      <c r="Q34" s="51">
        <v>660.12331891031999</v>
      </c>
      <c r="R34" s="51">
        <v>738.82972455631011</v>
      </c>
      <c r="S34" s="51">
        <v>849.26884519293003</v>
      </c>
      <c r="T34" s="51">
        <v>878.77388033489001</v>
      </c>
      <c r="U34" s="51">
        <v>957.70179246005</v>
      </c>
      <c r="V34" s="51">
        <v>1016.0269665510699</v>
      </c>
      <c r="W34" s="51">
        <v>1060.93744845638</v>
      </c>
      <c r="X34" s="51">
        <v>27.082320641159999</v>
      </c>
      <c r="Y34" s="51">
        <v>1354.3270403327899</v>
      </c>
    </row>
    <row r="35" spans="1:25">
      <c r="A35" s="65" t="s">
        <v>77</v>
      </c>
      <c r="B35" s="68">
        <v>0</v>
      </c>
      <c r="C35" s="51">
        <v>13.896434401</v>
      </c>
      <c r="D35" s="51">
        <v>15.595999599000001</v>
      </c>
      <c r="E35" s="51">
        <v>17.020032898</v>
      </c>
      <c r="F35" s="51">
        <v>25.215871139000001</v>
      </c>
      <c r="G35" s="51">
        <v>26.063864299999999</v>
      </c>
      <c r="H35" s="51">
        <v>29.728969675999998</v>
      </c>
      <c r="I35" s="51">
        <v>34.473019237000003</v>
      </c>
      <c r="J35" s="51">
        <v>38.981600726000003</v>
      </c>
      <c r="K35" s="51">
        <v>26.675043207000002</v>
      </c>
      <c r="L35" s="51">
        <v>37.709328532999997</v>
      </c>
      <c r="M35" s="51">
        <v>27.655553378150003</v>
      </c>
      <c r="N35" s="51">
        <v>42.529943797359998</v>
      </c>
      <c r="O35" s="51">
        <v>41.759066529430001</v>
      </c>
      <c r="P35" s="51">
        <v>34.549800537080003</v>
      </c>
      <c r="Q35" s="51">
        <v>56.69225057701</v>
      </c>
      <c r="R35" s="51">
        <v>56.595522580249998</v>
      </c>
      <c r="S35" s="51">
        <v>59.122521773290003</v>
      </c>
      <c r="T35" s="51">
        <v>49.652338305960001</v>
      </c>
      <c r="U35" s="51">
        <v>63.581480765329999</v>
      </c>
      <c r="V35" s="51">
        <v>64.784660889630004</v>
      </c>
      <c r="W35" s="51">
        <v>72.734006909910008</v>
      </c>
      <c r="X35" s="51">
        <v>27.00936442615</v>
      </c>
      <c r="Y35" s="51">
        <v>98.010412827639996</v>
      </c>
    </row>
    <row r="36" spans="1:25">
      <c r="A36" s="65" t="s">
        <v>76</v>
      </c>
      <c r="B36" s="68">
        <v>0</v>
      </c>
      <c r="C36" s="51">
        <v>0</v>
      </c>
      <c r="D36" s="51">
        <v>15.963742112299999</v>
      </c>
      <c r="E36" s="51">
        <v>-1.477950986</v>
      </c>
      <c r="F36" s="51">
        <v>-10.299375747999999</v>
      </c>
      <c r="G36" s="51">
        <v>0</v>
      </c>
      <c r="H36" s="51">
        <v>0</v>
      </c>
      <c r="I36" s="51">
        <v>18.217701269999999</v>
      </c>
      <c r="J36" s="51">
        <v>12.622254270999999</v>
      </c>
      <c r="K36" s="51">
        <v>20.416538078129996</v>
      </c>
      <c r="L36" s="51">
        <v>20.086210053999999</v>
      </c>
      <c r="M36" s="51">
        <v>21.26105402304</v>
      </c>
      <c r="N36" s="51">
        <v>22.241057588099999</v>
      </c>
      <c r="O36" s="51">
        <v>21.62323631628</v>
      </c>
      <c r="P36" s="51">
        <v>0</v>
      </c>
      <c r="Q36" s="51">
        <v>17.773584807820001</v>
      </c>
      <c r="R36" s="51">
        <v>18.905715907669997</v>
      </c>
      <c r="S36" s="51">
        <v>25.26752044653</v>
      </c>
      <c r="T36" s="51">
        <v>25.539426628490002</v>
      </c>
      <c r="U36" s="51">
        <v>25.627700616310001</v>
      </c>
      <c r="V36" s="51">
        <v>27.269354889340001</v>
      </c>
      <c r="W36" s="51">
        <v>26.201743897490001</v>
      </c>
      <c r="X36" s="51">
        <v>550.99229133020992</v>
      </c>
      <c r="Y36" s="51">
        <v>4.2351937590400004</v>
      </c>
    </row>
    <row r="37" spans="1:25" ht="13.5">
      <c r="A37" s="65" t="s">
        <v>75</v>
      </c>
      <c r="B37" s="68">
        <v>6.9876809709999996</v>
      </c>
      <c r="C37" s="51">
        <v>25.460367198</v>
      </c>
      <c r="D37" s="51">
        <v>75.725664683999995</v>
      </c>
      <c r="E37" s="51">
        <v>90.413242772000004</v>
      </c>
      <c r="F37" s="51">
        <v>114.985025893</v>
      </c>
      <c r="G37" s="51">
        <v>122.286181685</v>
      </c>
      <c r="H37" s="51">
        <v>166.60757080100001</v>
      </c>
      <c r="I37" s="51">
        <v>203.657051172</v>
      </c>
      <c r="J37" s="51">
        <v>567.80026602500004</v>
      </c>
      <c r="K37" s="51">
        <v>73.441128328000005</v>
      </c>
      <c r="L37" s="51">
        <v>149.325801971</v>
      </c>
      <c r="M37" s="51">
        <v>144.37275002199999</v>
      </c>
      <c r="N37" s="51">
        <v>150.42343819236999</v>
      </c>
      <c r="O37" s="51">
        <v>105.1003356975</v>
      </c>
      <c r="P37" s="51">
        <v>67.345817553130004</v>
      </c>
      <c r="Q37" s="51">
        <v>24.00975445916</v>
      </c>
      <c r="R37" s="51">
        <v>28.967214069179999</v>
      </c>
      <c r="S37" s="51">
        <v>146.64860005726001</v>
      </c>
      <c r="T37" s="51">
        <v>16.20798861938</v>
      </c>
      <c r="U37" s="51">
        <v>14.89263521602</v>
      </c>
      <c r="V37" s="51">
        <v>9.3881135869900003</v>
      </c>
      <c r="W37" s="51">
        <v>6.5497815529299999</v>
      </c>
      <c r="X37" s="51">
        <v>30.150737771999999</v>
      </c>
      <c r="Y37" s="53">
        <v>26.12903782319</v>
      </c>
    </row>
    <row r="38" spans="1:25" ht="13.5">
      <c r="A38" s="65" t="s">
        <v>74</v>
      </c>
      <c r="B38" s="68">
        <v>23.726302814</v>
      </c>
      <c r="C38" s="51">
        <v>28.326179229000001</v>
      </c>
      <c r="D38" s="51">
        <v>26.484155926</v>
      </c>
      <c r="E38" s="51">
        <v>27.971512343000001</v>
      </c>
      <c r="F38" s="51">
        <v>73.589626585000005</v>
      </c>
      <c r="G38" s="51">
        <v>35.577188315000001</v>
      </c>
      <c r="H38" s="51">
        <v>3.7259393000000002E-2</v>
      </c>
      <c r="I38" s="51">
        <v>95.700310543000001</v>
      </c>
      <c r="J38" s="51">
        <v>91.105803030000004</v>
      </c>
      <c r="K38" s="51">
        <v>126.069719023</v>
      </c>
      <c r="L38" s="51">
        <v>149.11119896299999</v>
      </c>
      <c r="M38" s="51">
        <v>64.149922469000003</v>
      </c>
      <c r="N38" s="51">
        <v>230.03284133999</v>
      </c>
      <c r="O38" s="51">
        <v>230.71715704476998</v>
      </c>
      <c r="P38" s="51">
        <v>262.75106773427001</v>
      </c>
      <c r="Q38" s="51">
        <v>274.10934890592</v>
      </c>
      <c r="R38" s="51">
        <v>267.03262712010996</v>
      </c>
      <c r="S38" s="51">
        <v>295.20116978954997</v>
      </c>
      <c r="T38" s="51">
        <v>259.86734267040998</v>
      </c>
      <c r="U38" s="51">
        <v>256.67469289757997</v>
      </c>
      <c r="V38" s="51">
        <v>223.75717270338001</v>
      </c>
      <c r="W38" s="51">
        <v>356.24517273946998</v>
      </c>
      <c r="X38" s="51">
        <v>43.939278288360001</v>
      </c>
      <c r="Y38" s="53">
        <v>1374.1172239586199</v>
      </c>
    </row>
    <row r="39" spans="1:25" ht="13.5">
      <c r="A39" s="65" t="s">
        <v>73</v>
      </c>
      <c r="B39" s="68">
        <v>0</v>
      </c>
      <c r="C39" s="51">
        <v>0</v>
      </c>
      <c r="D39" s="51">
        <v>8.7997430000000005E-3</v>
      </c>
      <c r="E39" s="51">
        <v>74.921645556000001</v>
      </c>
      <c r="F39" s="51">
        <v>31.088827900999998</v>
      </c>
      <c r="G39" s="51">
        <v>13.328797740000001</v>
      </c>
      <c r="H39" s="51">
        <v>13.140341096</v>
      </c>
      <c r="I39" s="51">
        <v>14.59566102</v>
      </c>
      <c r="J39" s="51">
        <v>14.175751173</v>
      </c>
      <c r="K39" s="51">
        <v>14.111576936000001</v>
      </c>
      <c r="L39" s="51">
        <v>14.791983047</v>
      </c>
      <c r="M39" s="51">
        <v>15.80029562915</v>
      </c>
      <c r="N39" s="51">
        <v>15.44803499889</v>
      </c>
      <c r="O39" s="51">
        <v>15.349448745829999</v>
      </c>
      <c r="P39" s="51">
        <v>16.059402426089999</v>
      </c>
      <c r="Q39" s="51">
        <v>17.996252761259999</v>
      </c>
      <c r="R39" s="51">
        <v>21.6903813588</v>
      </c>
      <c r="S39" s="51">
        <v>22.939907793500002</v>
      </c>
      <c r="T39" s="51">
        <v>21.93790350079</v>
      </c>
      <c r="U39" s="51">
        <v>21.848033924900001</v>
      </c>
      <c r="V39" s="51">
        <v>19.785663406650002</v>
      </c>
      <c r="W39" s="51">
        <v>26.497871762599999</v>
      </c>
      <c r="X39" s="51">
        <v>19.515433863999998</v>
      </c>
      <c r="Y39" s="53">
        <v>32.217295372350002</v>
      </c>
    </row>
    <row r="40" spans="1:25" ht="13.5">
      <c r="A40" s="65" t="s">
        <v>134</v>
      </c>
      <c r="B40" s="68">
        <v>0</v>
      </c>
      <c r="C40" s="51">
        <v>0</v>
      </c>
      <c r="D40" s="51">
        <v>6.2645</v>
      </c>
      <c r="E40" s="51">
        <v>0</v>
      </c>
      <c r="F40" s="51">
        <v>0</v>
      </c>
      <c r="G40" s="51">
        <v>0</v>
      </c>
      <c r="H40" s="51">
        <v>0</v>
      </c>
      <c r="I40" s="51">
        <v>10.301259936999999</v>
      </c>
      <c r="J40" s="51">
        <v>11.344819963999999</v>
      </c>
      <c r="K40" s="51">
        <v>9.2228835870000001</v>
      </c>
      <c r="L40" s="51">
        <v>12.843223564000001</v>
      </c>
      <c r="M40" s="51">
        <v>13.505824561680001</v>
      </c>
      <c r="N40" s="51">
        <v>13.4915015456</v>
      </c>
      <c r="O40" s="51">
        <v>7.2688897784300002</v>
      </c>
      <c r="P40" s="51">
        <v>5.2995789235400004</v>
      </c>
      <c r="Q40" s="51">
        <v>36.187506770230002</v>
      </c>
      <c r="R40" s="51">
        <v>37.28069541699</v>
      </c>
      <c r="S40" s="51">
        <v>17.730889205919997</v>
      </c>
      <c r="T40" s="51">
        <v>42.417567175519999</v>
      </c>
      <c r="U40" s="51">
        <v>42.633654595089993</v>
      </c>
      <c r="V40" s="51">
        <v>41.488371619629994</v>
      </c>
      <c r="W40" s="51">
        <v>42.718839503609999</v>
      </c>
      <c r="X40" s="51">
        <v>300.069592005</v>
      </c>
      <c r="Y40" s="53">
        <v>6.2652970253299998</v>
      </c>
    </row>
    <row r="41" spans="1:25" ht="13.5">
      <c r="A41" s="65" t="s">
        <v>71</v>
      </c>
      <c r="B41" s="68">
        <v>0</v>
      </c>
      <c r="C41" s="51">
        <v>13.428016556999999</v>
      </c>
      <c r="D41" s="51">
        <v>13.838857966000001</v>
      </c>
      <c r="E41" s="51">
        <v>20.948247292000001</v>
      </c>
      <c r="F41" s="51">
        <v>23.061014310000001</v>
      </c>
      <c r="G41" s="51">
        <v>12.624180315</v>
      </c>
      <c r="H41" s="51">
        <v>12.024758673999999</v>
      </c>
      <c r="I41" s="51">
        <v>13.907063888</v>
      </c>
      <c r="J41" s="51">
        <v>13.189089666999999</v>
      </c>
      <c r="K41" s="51">
        <v>14.313052625999999</v>
      </c>
      <c r="L41" s="51">
        <v>17.250357916999999</v>
      </c>
      <c r="M41" s="51">
        <v>16.948924773000002</v>
      </c>
      <c r="N41" s="51">
        <v>14.697061583</v>
      </c>
      <c r="O41" s="51">
        <v>14.204736065000001</v>
      </c>
      <c r="P41" s="51">
        <v>14.864049429</v>
      </c>
      <c r="Q41" s="51">
        <v>15.387586486040002</v>
      </c>
      <c r="R41" s="51">
        <v>21.747610397999999</v>
      </c>
      <c r="S41" s="51">
        <v>19.455557951700001</v>
      </c>
      <c r="T41" s="51">
        <v>17.26837993689</v>
      </c>
      <c r="U41" s="51">
        <v>16.766147893860001</v>
      </c>
      <c r="V41" s="51">
        <v>15.524757705000001</v>
      </c>
      <c r="W41" s="51">
        <v>18.03882769993</v>
      </c>
      <c r="X41" s="51">
        <v>365.66960614807999</v>
      </c>
      <c r="Y41" s="53">
        <v>21.828815045239999</v>
      </c>
    </row>
    <row r="42" spans="1:25" ht="13.5">
      <c r="A42" s="65" t="s">
        <v>70</v>
      </c>
      <c r="B42" s="68">
        <v>0</v>
      </c>
      <c r="C42" s="51">
        <v>0</v>
      </c>
      <c r="D42" s="51">
        <v>59.301896704000001</v>
      </c>
      <c r="E42" s="51">
        <v>0</v>
      </c>
      <c r="F42" s="51">
        <v>37.471672861000002</v>
      </c>
      <c r="G42" s="51">
        <v>122.830374627</v>
      </c>
      <c r="H42" s="51">
        <v>160.78321759100001</v>
      </c>
      <c r="I42" s="51">
        <v>194.492530577</v>
      </c>
      <c r="J42" s="51">
        <v>224.06786515900001</v>
      </c>
      <c r="K42" s="51">
        <v>240.37903113499999</v>
      </c>
      <c r="L42" s="51">
        <v>230.60207881700001</v>
      </c>
      <c r="M42" s="51">
        <v>294.45599424900001</v>
      </c>
      <c r="N42" s="51">
        <v>285.61020455200003</v>
      </c>
      <c r="O42" s="51">
        <v>339.21447338303005</v>
      </c>
      <c r="P42" s="51">
        <v>289.86244123300003</v>
      </c>
      <c r="Q42" s="51">
        <v>328.00804366</v>
      </c>
      <c r="R42" s="51">
        <v>298.07778577400001</v>
      </c>
      <c r="S42" s="51">
        <v>273.18311499999999</v>
      </c>
      <c r="T42" s="51">
        <v>289.92668099999997</v>
      </c>
      <c r="U42" s="51">
        <v>299.67534499999999</v>
      </c>
      <c r="V42" s="51">
        <v>124.261600055</v>
      </c>
      <c r="W42" s="51">
        <v>2.6193999999999999E-2</v>
      </c>
      <c r="X42" s="51">
        <v>0</v>
      </c>
      <c r="Y42" s="53">
        <v>375.53813580000002</v>
      </c>
    </row>
    <row r="43" spans="1:25">
      <c r="A43" s="65" t="s">
        <v>69</v>
      </c>
      <c r="B43" s="68">
        <v>0</v>
      </c>
      <c r="C43" s="51">
        <v>0</v>
      </c>
      <c r="D43" s="51">
        <v>0</v>
      </c>
      <c r="E43" s="51">
        <v>0</v>
      </c>
      <c r="F43" s="51">
        <v>0</v>
      </c>
      <c r="G43" s="51">
        <v>2.3001824929999999</v>
      </c>
      <c r="H43" s="51">
        <v>0.30890021400000001</v>
      </c>
      <c r="I43" s="51">
        <v>0.93176834399999997</v>
      </c>
      <c r="J43" s="51">
        <v>7.1560567300000004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82.958210703999995</v>
      </c>
      <c r="Y43" s="51">
        <v>0</v>
      </c>
    </row>
    <row r="44" spans="1:25">
      <c r="A44" s="65" t="s">
        <v>68</v>
      </c>
      <c r="B44" s="68">
        <v>1.0361776810000001</v>
      </c>
      <c r="C44" s="51">
        <v>13.269420569999999</v>
      </c>
      <c r="D44" s="51">
        <v>1.357990075</v>
      </c>
      <c r="E44" s="51">
        <v>2.0295548060000002</v>
      </c>
      <c r="F44" s="51">
        <v>3.023485848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0.86796818339999993</v>
      </c>
      <c r="Y44" s="51">
        <v>0</v>
      </c>
    </row>
    <row r="45" spans="1:25">
      <c r="A45" s="65" t="s">
        <v>67</v>
      </c>
      <c r="B45" s="68">
        <v>0</v>
      </c>
      <c r="C45" s="51">
        <v>0</v>
      </c>
      <c r="D45" s="51">
        <v>6.1826849629999998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23.437442034</v>
      </c>
      <c r="L45" s="51">
        <v>19.844659722999999</v>
      </c>
      <c r="M45" s="51">
        <v>5.3083517950000001</v>
      </c>
      <c r="N45" s="51">
        <v>9.3406444868299996</v>
      </c>
      <c r="O45" s="51">
        <v>13.673376715250001</v>
      </c>
      <c r="P45" s="51">
        <v>158.83364231120001</v>
      </c>
      <c r="Q45" s="51">
        <v>197.33648238716</v>
      </c>
      <c r="R45" s="51">
        <v>93.95524494432</v>
      </c>
      <c r="S45" s="51">
        <v>-9.9486410762999995</v>
      </c>
      <c r="T45" s="51">
        <v>79.715191976119996</v>
      </c>
      <c r="U45" s="51">
        <v>33.895813359310004</v>
      </c>
      <c r="V45" s="51">
        <v>7.4147406712399997</v>
      </c>
      <c r="W45" s="51">
        <v>363.88716223048999</v>
      </c>
      <c r="X45" s="51">
        <v>152.52895638049</v>
      </c>
      <c r="Y45" s="51">
        <v>310.56219285554999</v>
      </c>
    </row>
    <row r="46" spans="1:25">
      <c r="A46" s="65" t="s">
        <v>66</v>
      </c>
      <c r="B46" s="68">
        <v>0</v>
      </c>
      <c r="C46" s="51">
        <v>0</v>
      </c>
      <c r="D46" s="51">
        <v>7</v>
      </c>
      <c r="E46" s="51">
        <v>0</v>
      </c>
      <c r="F46" s="51">
        <v>0</v>
      </c>
      <c r="G46" s="51">
        <v>20.402345500999999</v>
      </c>
      <c r="H46" s="51">
        <v>29.192063987000001</v>
      </c>
      <c r="I46" s="51">
        <v>32.039819903000001</v>
      </c>
      <c r="J46" s="51">
        <v>24.570196401</v>
      </c>
      <c r="K46" s="51">
        <v>33.965217609</v>
      </c>
      <c r="L46" s="51">
        <v>29.971995230000001</v>
      </c>
      <c r="M46" s="51">
        <v>31.88610675256</v>
      </c>
      <c r="N46" s="51">
        <v>28.860123599529999</v>
      </c>
      <c r="O46" s="51">
        <v>33.970307795560004</v>
      </c>
      <c r="P46" s="51">
        <v>42.10038427968</v>
      </c>
      <c r="Q46" s="51">
        <v>40.250222536750002</v>
      </c>
      <c r="R46" s="51">
        <v>53.898839446940002</v>
      </c>
      <c r="S46" s="51">
        <v>54.72346110478</v>
      </c>
      <c r="T46" s="51">
        <v>64.121230471320004</v>
      </c>
      <c r="U46" s="51">
        <v>64.479997995890002</v>
      </c>
      <c r="V46" s="51">
        <v>52.21325175978</v>
      </c>
      <c r="W46" s="51">
        <v>63.223547926150005</v>
      </c>
      <c r="X46" s="51"/>
      <c r="Y46" s="51">
        <v>96.632450336120002</v>
      </c>
    </row>
    <row r="47" spans="1:25">
      <c r="A47" s="65" t="s">
        <v>64</v>
      </c>
      <c r="B47" s="68">
        <v>0</v>
      </c>
      <c r="C47" s="51">
        <v>0</v>
      </c>
      <c r="D47" s="51">
        <v>0.95099999999999996</v>
      </c>
      <c r="E47" s="51">
        <v>0</v>
      </c>
      <c r="F47" s="51">
        <v>0</v>
      </c>
      <c r="G47" s="51">
        <v>1.064960847</v>
      </c>
      <c r="H47" s="51">
        <v>0</v>
      </c>
      <c r="I47" s="51">
        <v>1.0813264380000001</v>
      </c>
      <c r="J47" s="51">
        <v>0.43680714300000001</v>
      </c>
      <c r="K47" s="51">
        <v>0.729754071</v>
      </c>
      <c r="L47" s="51">
        <v>0.354756295</v>
      </c>
      <c r="M47" s="51">
        <v>0.33200803000000001</v>
      </c>
      <c r="N47" s="51">
        <v>1.21716184648</v>
      </c>
      <c r="O47" s="51">
        <v>3.3147010893800002</v>
      </c>
      <c r="P47" s="51">
        <v>0.340977427</v>
      </c>
      <c r="Q47" s="51">
        <v>0.42815860632999997</v>
      </c>
      <c r="R47" s="51">
        <v>0.37149944750000002</v>
      </c>
      <c r="S47" s="51">
        <v>0.61436195026999996</v>
      </c>
      <c r="T47" s="51">
        <v>0.69226732060000007</v>
      </c>
      <c r="U47" s="51">
        <v>0.76047448900000003</v>
      </c>
      <c r="V47" s="51">
        <v>0.24838840400000001</v>
      </c>
      <c r="W47" s="51">
        <v>0.39921082651000001</v>
      </c>
      <c r="X47" s="51">
        <v>182.26412621099999</v>
      </c>
      <c r="Y47" s="51">
        <v>2.1597443134800001</v>
      </c>
    </row>
    <row r="48" spans="1:25">
      <c r="A48" s="65" t="s">
        <v>63</v>
      </c>
      <c r="B48" s="68">
        <v>0</v>
      </c>
      <c r="C48" s="51">
        <v>0</v>
      </c>
      <c r="D48" s="51">
        <v>15</v>
      </c>
      <c r="E48" s="51">
        <v>62.256471445999999</v>
      </c>
      <c r="F48" s="51">
        <v>134.56530922499999</v>
      </c>
      <c r="G48" s="51">
        <v>77.362195861000004</v>
      </c>
      <c r="H48" s="51">
        <v>81.748445860000004</v>
      </c>
      <c r="I48" s="51">
        <v>71.474125182999998</v>
      </c>
      <c r="J48" s="51">
        <v>56.349120739999996</v>
      </c>
      <c r="K48" s="51">
        <v>68.570531931999994</v>
      </c>
      <c r="L48" s="51">
        <v>64.218379010999996</v>
      </c>
      <c r="M48" s="51">
        <v>70.815404256999997</v>
      </c>
      <c r="N48" s="51">
        <v>78.410178402869988</v>
      </c>
      <c r="O48" s="51">
        <v>78.067977397199996</v>
      </c>
      <c r="P48" s="51">
        <v>73.352263397000002</v>
      </c>
      <c r="Q48" s="51">
        <v>78.306464508999994</v>
      </c>
      <c r="R48" s="51">
        <v>120.416638507</v>
      </c>
      <c r="S48" s="51">
        <v>122.68095148321001</v>
      </c>
      <c r="T48" s="51">
        <v>102.08969427997999</v>
      </c>
      <c r="U48" s="51">
        <v>108.33776802908</v>
      </c>
      <c r="V48" s="51">
        <v>112.69873107744</v>
      </c>
      <c r="W48" s="51">
        <v>115.22221048442999</v>
      </c>
      <c r="X48" s="51">
        <v>19.680998884000001</v>
      </c>
      <c r="Y48" s="51">
        <v>195.38619592032001</v>
      </c>
    </row>
    <row r="49" spans="1:25">
      <c r="A49" s="65" t="s">
        <v>62</v>
      </c>
      <c r="B49" s="68">
        <v>0</v>
      </c>
      <c r="C49" s="51">
        <v>0</v>
      </c>
      <c r="D49" s="51">
        <v>0</v>
      </c>
      <c r="E49" s="51">
        <v>31.376252364999999</v>
      </c>
      <c r="F49" s="51">
        <v>39.551024302000002</v>
      </c>
      <c r="G49" s="51">
        <v>60.077860479999998</v>
      </c>
      <c r="H49" s="51">
        <v>63.933970838999997</v>
      </c>
      <c r="I49" s="51">
        <v>69.434697391</v>
      </c>
      <c r="J49" s="51">
        <v>59.789869015999997</v>
      </c>
      <c r="K49" s="51">
        <v>71.556263208000004</v>
      </c>
      <c r="L49" s="51">
        <v>68.340766200999994</v>
      </c>
      <c r="M49" s="51">
        <v>74.000982913000001</v>
      </c>
      <c r="N49" s="51">
        <v>83.408785262500004</v>
      </c>
      <c r="O49" s="51">
        <v>81.553790010289987</v>
      </c>
      <c r="P49" s="51">
        <v>85.919051608000004</v>
      </c>
      <c r="Q49" s="51">
        <v>91.718480151999998</v>
      </c>
      <c r="R49" s="51">
        <v>112.667142498</v>
      </c>
      <c r="S49" s="51">
        <v>135.01304336257999</v>
      </c>
      <c r="T49" s="51">
        <v>122.39904882355999</v>
      </c>
      <c r="U49" s="51">
        <v>148.21476853198001</v>
      </c>
      <c r="V49" s="51">
        <v>152.05491478523999</v>
      </c>
      <c r="W49" s="51">
        <v>155.66908646320002</v>
      </c>
      <c r="X49" s="51">
        <v>0</v>
      </c>
      <c r="Y49" s="51">
        <v>222.90330861682</v>
      </c>
    </row>
    <row r="50" spans="1:25">
      <c r="A50" s="65" t="s">
        <v>61</v>
      </c>
      <c r="B50" s="68">
        <v>0</v>
      </c>
      <c r="C50" s="51">
        <v>0</v>
      </c>
      <c r="D50" s="51">
        <v>0</v>
      </c>
      <c r="E50" s="51">
        <v>0</v>
      </c>
      <c r="F50" s="51">
        <v>4.8030483569999998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175.07580306229002</v>
      </c>
      <c r="Y50" s="51">
        <v>0</v>
      </c>
    </row>
    <row r="51" spans="1:25">
      <c r="A51" s="65" t="s">
        <v>60</v>
      </c>
      <c r="B51" s="68">
        <v>0</v>
      </c>
      <c r="C51" s="51">
        <v>0</v>
      </c>
      <c r="D51" s="51">
        <v>0</v>
      </c>
      <c r="E51" s="51">
        <v>1.721348106</v>
      </c>
      <c r="F51" s="51">
        <v>4.6504082200000001</v>
      </c>
      <c r="G51" s="51">
        <v>4.162277821</v>
      </c>
      <c r="H51" s="51">
        <v>3.3221390839999998</v>
      </c>
      <c r="I51" s="51">
        <v>4.0420951760000001</v>
      </c>
      <c r="J51" s="51">
        <v>2.8198020339999998</v>
      </c>
      <c r="K51" s="51">
        <v>4.4229293810000003</v>
      </c>
      <c r="L51" s="51">
        <v>4.6041193409999996</v>
      </c>
      <c r="M51" s="51">
        <v>38.843184334199996</v>
      </c>
      <c r="N51" s="51">
        <v>35.263951842730002</v>
      </c>
      <c r="O51" s="51">
        <v>65.896622988109996</v>
      </c>
      <c r="P51" s="51">
        <v>12.52980858283</v>
      </c>
      <c r="Q51" s="51">
        <v>12.474606428230002</v>
      </c>
      <c r="R51" s="51">
        <v>18.562426662939998</v>
      </c>
      <c r="S51" s="51">
        <v>17.232399207810001</v>
      </c>
      <c r="T51" s="51">
        <v>19.284454151349998</v>
      </c>
      <c r="U51" s="51">
        <v>20.588939860020002</v>
      </c>
      <c r="V51" s="51">
        <v>20.296165297880002</v>
      </c>
      <c r="W51" s="51">
        <v>25.900077671630001</v>
      </c>
      <c r="X51" s="51">
        <v>187.52784757209</v>
      </c>
      <c r="Y51" s="51">
        <v>24.178813006030001</v>
      </c>
    </row>
    <row r="52" spans="1:25">
      <c r="A52" s="65" t="s">
        <v>59</v>
      </c>
      <c r="B52" s="68">
        <v>0</v>
      </c>
      <c r="C52" s="51">
        <v>0</v>
      </c>
      <c r="D52" s="51">
        <v>0</v>
      </c>
      <c r="E52" s="51">
        <v>0</v>
      </c>
      <c r="F52" s="51">
        <v>16.394684685000001</v>
      </c>
      <c r="G52" s="51">
        <v>0</v>
      </c>
      <c r="H52" s="51">
        <v>19.977999885999999</v>
      </c>
      <c r="I52" s="51">
        <v>73.084443250000007</v>
      </c>
      <c r="J52" s="51">
        <v>147.91480155100001</v>
      </c>
      <c r="K52" s="51">
        <v>145.037231187</v>
      </c>
      <c r="L52" s="51">
        <v>292.79210516799998</v>
      </c>
      <c r="M52" s="51">
        <v>241.23246842</v>
      </c>
      <c r="N52" s="51">
        <v>137.09060231800001</v>
      </c>
      <c r="O52" s="51">
        <v>545.9</v>
      </c>
      <c r="P52" s="51">
        <v>0</v>
      </c>
      <c r="Q52" s="51">
        <v>1135.877</v>
      </c>
      <c r="R52" s="51">
        <v>1324.0796112245</v>
      </c>
      <c r="S52" s="51">
        <v>1798.85748920435</v>
      </c>
      <c r="T52" s="51">
        <v>1793.613956423</v>
      </c>
      <c r="U52" s="51">
        <v>1325.3394880452099</v>
      </c>
      <c r="V52" s="51">
        <v>479.55141316247</v>
      </c>
      <c r="W52" s="51">
        <v>107.80970681951</v>
      </c>
      <c r="X52" s="51">
        <v>0</v>
      </c>
      <c r="Y52" s="51">
        <v>1223.8092677594</v>
      </c>
    </row>
    <row r="53" spans="1:25" s="30" customFormat="1">
      <c r="A53" s="65" t="s">
        <v>57</v>
      </c>
      <c r="B53" s="69">
        <v>0</v>
      </c>
      <c r="C53" s="52">
        <v>0</v>
      </c>
      <c r="D53" s="52">
        <v>0</v>
      </c>
      <c r="E53" s="52">
        <v>0</v>
      </c>
      <c r="F53" s="52">
        <v>145.246933063</v>
      </c>
      <c r="G53" s="52">
        <v>166.809011621</v>
      </c>
      <c r="H53" s="52">
        <v>114.124828251</v>
      </c>
      <c r="I53" s="52">
        <v>43.502229499999999</v>
      </c>
      <c r="J53" s="52">
        <v>14.6908011</v>
      </c>
      <c r="K53" s="52">
        <v>24.887197715999999</v>
      </c>
      <c r="L53" s="52">
        <v>6.2120477430000003</v>
      </c>
      <c r="M53" s="52">
        <v>10.649763316</v>
      </c>
      <c r="N53" s="52">
        <v>28.00734891694</v>
      </c>
      <c r="O53" s="52">
        <v>2.4126718930000002</v>
      </c>
      <c r="P53" s="52">
        <v>1.8929452520000001</v>
      </c>
      <c r="Q53" s="52">
        <v>0.62703255099999999</v>
      </c>
      <c r="R53" s="52">
        <v>99.976224032999994</v>
      </c>
      <c r="S53" s="52">
        <v>124.40926121186</v>
      </c>
      <c r="T53" s="52">
        <v>139.50215469299999</v>
      </c>
      <c r="U53" s="52">
        <v>129.20818596286</v>
      </c>
      <c r="V53" s="52">
        <v>148.16080281476002</v>
      </c>
      <c r="W53" s="52">
        <v>150.99833085557</v>
      </c>
      <c r="X53" s="52">
        <v>0</v>
      </c>
      <c r="Y53" s="51">
        <v>239.85958379736999</v>
      </c>
    </row>
    <row r="54" spans="1:25">
      <c r="A54" s="65" t="s">
        <v>56</v>
      </c>
      <c r="B54" s="68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4.1533617000000002E-2</v>
      </c>
      <c r="J54" s="51">
        <v>8.1541229999999992E-3</v>
      </c>
      <c r="K54" s="51">
        <v>6.300801E-3</v>
      </c>
      <c r="L54" s="51">
        <v>3.6775929999999998E-3</v>
      </c>
      <c r="M54" s="51">
        <v>2.3298429999999998E-3</v>
      </c>
      <c r="N54" s="51">
        <v>1.2262569999999999E-3</v>
      </c>
      <c r="O54" s="51">
        <v>2.4189089999999999E-3</v>
      </c>
      <c r="P54" s="51">
        <v>2.167698E-3</v>
      </c>
      <c r="Q54" s="51">
        <v>2.6993210000000002E-3</v>
      </c>
      <c r="R54" s="51">
        <v>1.7836429999999999E-3</v>
      </c>
      <c r="S54" s="51">
        <v>1.021805E-3</v>
      </c>
      <c r="T54" s="51">
        <v>1.620376E-3</v>
      </c>
      <c r="U54" s="51">
        <v>1.078816E-3</v>
      </c>
      <c r="V54" s="51">
        <v>2.7E-4</v>
      </c>
      <c r="W54" s="51">
        <v>0</v>
      </c>
      <c r="X54" s="51">
        <v>0</v>
      </c>
      <c r="Y54" s="51">
        <v>0</v>
      </c>
    </row>
    <row r="55" spans="1:25">
      <c r="A55" s="65" t="s">
        <v>55</v>
      </c>
      <c r="B55" s="68">
        <v>0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8.0381990528500005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</row>
    <row r="56" spans="1:25">
      <c r="A56" s="65" t="s">
        <v>54</v>
      </c>
      <c r="B56" s="68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1.2804388999999999E-2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</row>
    <row r="57" spans="1:25">
      <c r="A57" s="65" t="s">
        <v>53</v>
      </c>
      <c r="B57" s="68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15.002447655999999</v>
      </c>
      <c r="K57" s="51">
        <v>21.221313634000001</v>
      </c>
      <c r="L57" s="51">
        <v>24.313864605999999</v>
      </c>
      <c r="M57" s="51">
        <v>22.212869644000001</v>
      </c>
      <c r="N57" s="51">
        <v>19.498371985999999</v>
      </c>
      <c r="O57" s="51">
        <v>22.380837329810003</v>
      </c>
      <c r="P57" s="51">
        <v>26.061786294000001</v>
      </c>
      <c r="Q57" s="51">
        <v>38.846010950999997</v>
      </c>
      <c r="R57" s="51">
        <v>51.122170912999998</v>
      </c>
      <c r="S57" s="51">
        <v>45.420398998460001</v>
      </c>
      <c r="T57" s="51">
        <v>47.736907348179997</v>
      </c>
      <c r="U57" s="51">
        <v>52.246800084129994</v>
      </c>
      <c r="V57" s="51">
        <v>58.706825858000002</v>
      </c>
      <c r="W57" s="51">
        <v>59.817984019219999</v>
      </c>
      <c r="X57" s="51">
        <v>71.317939197800001</v>
      </c>
      <c r="Y57" s="51">
        <v>79.624497231000007</v>
      </c>
    </row>
    <row r="58" spans="1:25">
      <c r="A58" s="65" t="s">
        <v>52</v>
      </c>
      <c r="B58" s="68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55.010605495</v>
      </c>
      <c r="K58" s="51">
        <v>57.693750821000002</v>
      </c>
      <c r="L58" s="51">
        <v>49.056040465000002</v>
      </c>
      <c r="M58" s="51">
        <v>51.95035068</v>
      </c>
      <c r="N58" s="51">
        <v>59.600449089769995</v>
      </c>
      <c r="O58" s="51">
        <v>56.376521063410003</v>
      </c>
      <c r="P58" s="51">
        <v>59.823482675999998</v>
      </c>
      <c r="Q58" s="51">
        <v>57.444228086000003</v>
      </c>
      <c r="R58" s="51">
        <v>100.459421671</v>
      </c>
      <c r="S58" s="51">
        <v>116.55622815832001</v>
      </c>
      <c r="T58" s="51">
        <v>120.77278970516001</v>
      </c>
      <c r="U58" s="51">
        <v>127.30532609478999</v>
      </c>
      <c r="V58" s="51">
        <v>120.55534547041999</v>
      </c>
      <c r="W58" s="51">
        <v>134.56290635741001</v>
      </c>
      <c r="X58" s="51">
        <v>163.71975995995999</v>
      </c>
      <c r="Y58" s="51">
        <v>206.62163817676</v>
      </c>
    </row>
    <row r="59" spans="1:25">
      <c r="A59" s="65" t="s">
        <v>51</v>
      </c>
      <c r="B59" s="68">
        <v>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24.801440009</v>
      </c>
      <c r="M59" s="51">
        <v>0</v>
      </c>
      <c r="N59" s="51">
        <v>0</v>
      </c>
      <c r="O59" s="51">
        <v>47.758823223999997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</row>
    <row r="60" spans="1:25" s="30" customFormat="1">
      <c r="A60" s="65" t="s">
        <v>50</v>
      </c>
      <c r="B60" s="69"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831.61221671061003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</row>
    <row r="61" spans="1:25">
      <c r="A61" s="65" t="s">
        <v>49</v>
      </c>
      <c r="B61" s="68">
        <v>0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2.019399666</v>
      </c>
      <c r="M61" s="51">
        <v>2.5014252091300002</v>
      </c>
      <c r="N61" s="51">
        <v>3.0988451643699997</v>
      </c>
      <c r="O61" s="51">
        <v>3.19419792956</v>
      </c>
      <c r="P61" s="51">
        <v>3.2121168618800002</v>
      </c>
      <c r="Q61" s="51">
        <v>3.4473829063500001</v>
      </c>
      <c r="R61" s="51">
        <v>3.6129241406500001</v>
      </c>
      <c r="S61" s="51">
        <v>4.1836755848800005</v>
      </c>
      <c r="T61" s="51">
        <v>4.4887339885099999</v>
      </c>
      <c r="U61" s="51">
        <v>7.5804318970900004</v>
      </c>
      <c r="V61" s="51">
        <v>6.3080410868500003</v>
      </c>
      <c r="W61" s="51">
        <v>8.3044514999899999</v>
      </c>
      <c r="X61" s="51">
        <v>8.6474451500799994</v>
      </c>
      <c r="Y61" s="51">
        <v>32.082164129879999</v>
      </c>
    </row>
    <row r="62" spans="1:25">
      <c r="A62" s="65" t="s">
        <v>48</v>
      </c>
      <c r="B62" s="68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0.38267642885000003</v>
      </c>
      <c r="N62" s="51">
        <v>0</v>
      </c>
      <c r="O62" s="51">
        <v>1.5665020810199999</v>
      </c>
      <c r="P62" s="51">
        <v>73.859082682020002</v>
      </c>
      <c r="Q62" s="51">
        <v>-1.26612657089</v>
      </c>
      <c r="R62" s="51">
        <v>177.81111795751002</v>
      </c>
      <c r="S62" s="51">
        <v>186.95907048119</v>
      </c>
      <c r="T62" s="51">
        <v>208.65770118683</v>
      </c>
      <c r="U62" s="51">
        <v>261.76093477234002</v>
      </c>
      <c r="V62" s="51">
        <v>168.57187457453</v>
      </c>
      <c r="W62" s="51">
        <v>114.31800617646</v>
      </c>
      <c r="X62" s="51">
        <v>296.78891642131993</v>
      </c>
      <c r="Y62" s="51">
        <v>563.73365132353001</v>
      </c>
    </row>
    <row r="63" spans="1:25">
      <c r="A63" s="65" t="s">
        <v>46</v>
      </c>
      <c r="B63" s="68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259.04047098500001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</row>
    <row r="64" spans="1:25">
      <c r="A64" s="65" t="s">
        <v>45</v>
      </c>
      <c r="B64" s="68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2938.1964266720001</v>
      </c>
      <c r="P64" s="51">
        <v>12458.893748495</v>
      </c>
      <c r="Q64" s="51">
        <v>10048.931782993801</v>
      </c>
      <c r="R64" s="51">
        <v>8440.0053384460898</v>
      </c>
      <c r="S64" s="51">
        <v>3888.7239658879998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126.77864747</v>
      </c>
    </row>
    <row r="65" spans="1:28">
      <c r="A65" s="65" t="s">
        <v>44</v>
      </c>
      <c r="B65" s="68">
        <v>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20.89419070912</v>
      </c>
      <c r="P65" s="51">
        <v>0</v>
      </c>
      <c r="Q65" s="51">
        <v>32.516939090779999</v>
      </c>
      <c r="R65" s="51">
        <v>35.359554635400002</v>
      </c>
      <c r="S65" s="51">
        <v>36.179192461730004</v>
      </c>
      <c r="T65" s="51">
        <v>14.10428963228</v>
      </c>
      <c r="U65" s="51">
        <v>42.826420204269994</v>
      </c>
      <c r="V65" s="51">
        <v>46.527150607639996</v>
      </c>
      <c r="W65" s="51">
        <v>51.805564705519998</v>
      </c>
      <c r="X65" s="51">
        <v>44.137441121000002</v>
      </c>
      <c r="Y65" s="51">
        <v>70.072023556999994</v>
      </c>
    </row>
    <row r="66" spans="1:28">
      <c r="A66" s="65" t="s">
        <v>43</v>
      </c>
      <c r="B66" s="68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2.96533121019</v>
      </c>
      <c r="P66" s="51">
        <v>0</v>
      </c>
      <c r="Q66" s="51">
        <v>1.4651705270099999</v>
      </c>
      <c r="R66" s="51">
        <v>1.8945052520000001</v>
      </c>
      <c r="S66" s="51">
        <v>1.6724952311400001</v>
      </c>
      <c r="T66" s="51">
        <v>1.8095375208</v>
      </c>
      <c r="U66" s="51">
        <v>2.1303970052199999</v>
      </c>
      <c r="V66" s="51">
        <v>1.9391863328199999</v>
      </c>
      <c r="W66" s="51">
        <v>1.6841673351099999</v>
      </c>
      <c r="X66" s="51">
        <v>58.578756998260005</v>
      </c>
      <c r="Y66" s="51">
        <v>2.3331400113399998</v>
      </c>
    </row>
    <row r="67" spans="1:28">
      <c r="A67" s="65" t="s">
        <v>42</v>
      </c>
      <c r="B67" s="68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2.1299999999999999E-2</v>
      </c>
      <c r="R67" s="51">
        <v>1.809336404</v>
      </c>
      <c r="S67" s="51">
        <v>61.716470092339996</v>
      </c>
      <c r="T67" s="51">
        <v>0</v>
      </c>
      <c r="U67" s="51">
        <v>0</v>
      </c>
      <c r="V67" s="51">
        <v>0</v>
      </c>
      <c r="W67" s="51">
        <v>0</v>
      </c>
      <c r="X67" s="51">
        <v>2.1217563890599997</v>
      </c>
      <c r="Y67" s="51">
        <v>0</v>
      </c>
    </row>
    <row r="68" spans="1:28">
      <c r="A68" s="65" t="s">
        <v>41</v>
      </c>
      <c r="B68" s="68">
        <v>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39.558622114000002</v>
      </c>
      <c r="Y68" s="51">
        <v>0</v>
      </c>
    </row>
    <row r="69" spans="1:28">
      <c r="A69" s="65" t="s">
        <v>40</v>
      </c>
      <c r="B69" s="68">
        <v>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397.18213413592923</v>
      </c>
      <c r="R69" s="51">
        <v>708.55287731555006</v>
      </c>
      <c r="S69" s="51">
        <v>779.54569132546999</v>
      </c>
      <c r="T69" s="51">
        <v>804.6478502406801</v>
      </c>
      <c r="U69" s="51">
        <v>827.07567944162997</v>
      </c>
      <c r="V69" s="51">
        <v>840.32437769108992</v>
      </c>
      <c r="W69" s="51">
        <v>841.81352299571995</v>
      </c>
      <c r="X69" s="51"/>
      <c r="Y69" s="51">
        <v>141.66357621244001</v>
      </c>
    </row>
    <row r="70" spans="1:28">
      <c r="A70" s="65" t="s">
        <v>39</v>
      </c>
      <c r="B70" s="68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45.954042042220003</v>
      </c>
      <c r="R70" s="51">
        <v>70.413489118080008</v>
      </c>
      <c r="S70" s="51">
        <v>93.666876669060002</v>
      </c>
      <c r="T70" s="51">
        <v>87.466551644749998</v>
      </c>
      <c r="U70" s="51">
        <v>107.70386976303</v>
      </c>
      <c r="V70" s="51">
        <v>98.219685930690005</v>
      </c>
      <c r="W70" s="51">
        <v>96.65864115877001</v>
      </c>
      <c r="X70" s="51">
        <v>861.34382910600004</v>
      </c>
      <c r="Y70" s="51">
        <v>241.23891150700001</v>
      </c>
    </row>
    <row r="71" spans="1:28">
      <c r="A71" s="65" t="s">
        <v>38</v>
      </c>
      <c r="B71" s="68">
        <v>0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26.402300086</v>
      </c>
      <c r="U71" s="51">
        <v>62.132009840999999</v>
      </c>
      <c r="V71" s="51">
        <v>29.386748106999999</v>
      </c>
      <c r="W71" s="51">
        <v>30.394857581</v>
      </c>
      <c r="X71" s="51">
        <v>156.91951725412</v>
      </c>
      <c r="Y71" s="51">
        <v>51.115910434</v>
      </c>
      <c r="AB71" s="26"/>
    </row>
    <row r="72" spans="1:28">
      <c r="A72" s="65" t="s">
        <v>37</v>
      </c>
      <c r="B72" s="68">
        <v>0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2.5426500000000001E-2</v>
      </c>
      <c r="S72" s="51">
        <v>2.4351944E-2</v>
      </c>
      <c r="T72" s="51">
        <v>6.1525E-3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</row>
    <row r="73" spans="1:28">
      <c r="A73" s="65" t="s">
        <v>36</v>
      </c>
      <c r="B73" s="68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</row>
    <row r="74" spans="1:28" ht="21.75">
      <c r="A74" s="67" t="s">
        <v>139</v>
      </c>
      <c r="B74" s="68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11.35379949457</v>
      </c>
    </row>
    <row r="75" spans="1:28">
      <c r="A75" s="65" t="s">
        <v>34</v>
      </c>
      <c r="B75" s="68">
        <v>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31987.7998857325</v>
      </c>
      <c r="W75" s="51">
        <v>28805.752067126399</v>
      </c>
      <c r="X75" s="51">
        <v>0</v>
      </c>
      <c r="Y75" s="51">
        <v>338.79308259932998</v>
      </c>
    </row>
    <row r="76" spans="1:28">
      <c r="A76" s="65" t="s">
        <v>136</v>
      </c>
      <c r="B76" s="68">
        <v>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347.28568035232001</v>
      </c>
      <c r="Y76" s="51">
        <v>0</v>
      </c>
    </row>
    <row r="77" spans="1:28">
      <c r="A77" s="65" t="s">
        <v>119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47">
        <v>2.0999999999999999E-3</v>
      </c>
      <c r="Y77" s="51">
        <v>1.0487763000000001E-2</v>
      </c>
    </row>
    <row r="78" spans="1:28">
      <c r="A78" s="65" t="s">
        <v>138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47"/>
      <c r="Y78" s="51">
        <v>0.63545478364999997</v>
      </c>
    </row>
    <row r="79" spans="1:28">
      <c r="A79" s="65" t="s">
        <v>135</v>
      </c>
      <c r="B79" s="51">
        <v>5.9553865369999999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86.621409080999996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87.254392903068705</v>
      </c>
      <c r="Q79" s="51">
        <v>0</v>
      </c>
      <c r="R79" s="51">
        <v>0.84837946752928539</v>
      </c>
      <c r="S79" s="51">
        <v>0</v>
      </c>
      <c r="T79" s="51">
        <v>24.562237049869999</v>
      </c>
      <c r="U79" s="51">
        <v>0</v>
      </c>
      <c r="V79" s="51">
        <v>0</v>
      </c>
      <c r="W79" s="51">
        <v>0</v>
      </c>
      <c r="X79" s="47">
        <v>0</v>
      </c>
      <c r="Y79" s="51"/>
    </row>
    <row r="80" spans="1:28">
      <c r="A80" s="66" t="s">
        <v>33</v>
      </c>
      <c r="B80" s="62">
        <f>SUM(B8:B79)</f>
        <v>2794.2096756700003</v>
      </c>
      <c r="C80" s="62">
        <f t="shared" ref="C80:Y80" si="1">SUM(C8:C79)</f>
        <v>2002.2843196419999</v>
      </c>
      <c r="D80" s="62">
        <f t="shared" si="1"/>
        <v>2779.3268690325908</v>
      </c>
      <c r="E80" s="62">
        <f t="shared" si="1"/>
        <v>3716.7951017064092</v>
      </c>
      <c r="F80" s="62">
        <f t="shared" si="1"/>
        <v>4081.5548166102194</v>
      </c>
      <c r="G80" s="62">
        <f t="shared" si="1"/>
        <v>3803.4575036839997</v>
      </c>
      <c r="H80" s="62">
        <f t="shared" si="1"/>
        <v>4316.6776192248899</v>
      </c>
      <c r="I80" s="62">
        <f t="shared" si="1"/>
        <v>5215.9585748893114</v>
      </c>
      <c r="J80" s="62">
        <f t="shared" si="1"/>
        <v>4691.0165238698519</v>
      </c>
      <c r="K80" s="62">
        <f t="shared" si="1"/>
        <v>4411.0496498038401</v>
      </c>
      <c r="L80" s="62">
        <f t="shared" si="1"/>
        <v>6814.9660215865206</v>
      </c>
      <c r="M80" s="62">
        <f t="shared" si="1"/>
        <v>7590.9486391795217</v>
      </c>
      <c r="N80" s="62">
        <f t="shared" si="1"/>
        <v>7921.3056384437805</v>
      </c>
      <c r="O80" s="62">
        <f t="shared" si="1"/>
        <v>11365.003517587647</v>
      </c>
      <c r="P80" s="62">
        <f t="shared" si="1"/>
        <v>19482.31762293007</v>
      </c>
      <c r="Q80" s="62">
        <f t="shared" si="1"/>
        <v>18118.117787107229</v>
      </c>
      <c r="R80" s="62">
        <f t="shared" si="1"/>
        <v>17566.3462090504</v>
      </c>
      <c r="S80" s="62">
        <f t="shared" si="1"/>
        <v>13504.271062802052</v>
      </c>
      <c r="T80" s="62">
        <f t="shared" si="1"/>
        <v>11101.067031969711</v>
      </c>
      <c r="U80" s="62">
        <f t="shared" si="1"/>
        <v>11199.771032363327</v>
      </c>
      <c r="V80" s="62">
        <f t="shared" si="1"/>
        <v>41706.535014978253</v>
      </c>
      <c r="W80" s="62">
        <f t="shared" si="1"/>
        <v>41088.908385671581</v>
      </c>
      <c r="X80" s="62">
        <f t="shared" si="1"/>
        <v>15552.606212535009</v>
      </c>
      <c r="Y80" s="62">
        <f t="shared" si="1"/>
        <v>16135.410969071709</v>
      </c>
    </row>
    <row r="81" spans="1:25">
      <c r="A81" s="1" t="str">
        <f>+'Ingresos del PGN (Aforo)'!B20</f>
        <v>*Información a enero de 2024</v>
      </c>
      <c r="S81" s="20"/>
    </row>
    <row r="82" spans="1:25">
      <c r="A82" s="21" t="s">
        <v>32</v>
      </c>
    </row>
    <row r="83" spans="1:25">
      <c r="A83" s="2"/>
      <c r="S83" s="11"/>
      <c r="Y83" s="51"/>
    </row>
    <row r="84" spans="1:25">
      <c r="B84" s="27">
        <v>2794.2096756699998</v>
      </c>
      <c r="C84" s="27">
        <v>2002.2843196419999</v>
      </c>
      <c r="D84" s="27">
        <v>2779.3268690325899</v>
      </c>
      <c r="E84" s="27">
        <v>3716.7951017064102</v>
      </c>
      <c r="F84" s="27">
        <v>4081.5548166102199</v>
      </c>
      <c r="G84" s="27">
        <v>3803.4575036840001</v>
      </c>
      <c r="H84" s="27">
        <v>4316.6776192248899</v>
      </c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54"/>
    </row>
    <row r="85" spans="1:25">
      <c r="B85" s="16">
        <f t="shared" ref="B85:H85" si="2">+B80-B84</f>
        <v>0</v>
      </c>
      <c r="C85" s="16">
        <f t="shared" si="2"/>
        <v>0</v>
      </c>
      <c r="D85" s="16">
        <f t="shared" si="2"/>
        <v>0</v>
      </c>
      <c r="E85" s="16">
        <f t="shared" si="2"/>
        <v>0</v>
      </c>
      <c r="F85" s="16">
        <f t="shared" si="2"/>
        <v>0</v>
      </c>
      <c r="G85" s="16">
        <f t="shared" si="2"/>
        <v>0</v>
      </c>
      <c r="H85" s="16">
        <f t="shared" si="2"/>
        <v>0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8" spans="1:25">
      <c r="B88" s="5">
        <v>0</v>
      </c>
      <c r="C88" s="5">
        <v>0</v>
      </c>
      <c r="D88" s="5">
        <v>320.50038447499998</v>
      </c>
      <c r="E88" s="5">
        <v>691.26480950099995</v>
      </c>
      <c r="F88" s="5">
        <v>442.73717294099998</v>
      </c>
      <c r="G88" s="5">
        <v>0</v>
      </c>
      <c r="H88" s="5">
        <v>594.07684038299999</v>
      </c>
    </row>
  </sheetData>
  <mergeCells count="2">
    <mergeCell ref="A1:Y1"/>
    <mergeCell ref="A2:Y2"/>
  </mergeCells>
  <pageMargins left="0.7" right="0.7" top="0.75" bottom="0.75" header="0.3" footer="0.3"/>
  <pageSetup orientation="portrait" r:id="rId1"/>
  <ignoredErrors>
    <ignoredError sqref="B7:Y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Ingresos del PGN</vt:lpstr>
      <vt:lpstr>Ingresos del PGN (Aforo)</vt:lpstr>
      <vt:lpstr>Ingresos Ctes (Aforo)</vt:lpstr>
      <vt:lpstr>Recursos Capital (Aforo)</vt:lpstr>
      <vt:lpstr>Fondos Especiales (Aforo)</vt:lpstr>
      <vt:lpstr>Ingresos del PGN (Recaudo)</vt:lpstr>
      <vt:lpstr>Ingresos Ctes (Recaudo)</vt:lpstr>
      <vt:lpstr>Recursos Capital (Recaudo)</vt:lpstr>
      <vt:lpstr>Fondos Especiales (Recaudo)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Grillo Rios</dc:creator>
  <cp:lastModifiedBy>Aldemar Marroquin Rios</cp:lastModifiedBy>
  <dcterms:created xsi:type="dcterms:W3CDTF">2016-08-30T22:12:38Z</dcterms:created>
  <dcterms:modified xsi:type="dcterms:W3CDTF">2024-01-31T21:14:16Z</dcterms:modified>
</cp:coreProperties>
</file>