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8" sheetId="1" r:id="rId1"/>
  </sheets>
  <externalReferences>
    <externalReference r:id="rId2"/>
  </externalReferences>
  <definedNames>
    <definedName name="_xlnm.Print_Area" localSheetId="0">'CUA8'!$A$1:$G$29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D15" i="1"/>
  <c r="D12" i="1"/>
  <c r="C15" i="1"/>
  <c r="C9" i="1"/>
  <c r="C23" i="1"/>
  <c r="D22" i="1"/>
  <c r="D10" i="1"/>
  <c r="C13" i="1"/>
  <c r="D24" i="1"/>
  <c r="D18" i="1"/>
  <c r="D9" i="1"/>
  <c r="C12" i="1"/>
  <c r="C19" i="1"/>
  <c r="C24" i="1"/>
  <c r="C18" i="1"/>
  <c r="C11" i="1"/>
  <c r="D19" i="1"/>
  <c r="C25" i="1"/>
  <c r="D23" i="1"/>
  <c r="D14" i="1"/>
  <c r="C14" i="1"/>
  <c r="D25" i="1"/>
  <c r="D13" i="1"/>
  <c r="C10" i="1"/>
  <c r="D20" i="1"/>
  <c r="D11" i="1"/>
  <c r="C20" i="1"/>
  <c r="C22" i="1"/>
  <c r="E22" i="1" l="1"/>
  <c r="C21" i="1"/>
  <c r="F22" i="1"/>
  <c r="C17" i="1"/>
  <c r="F20" i="1"/>
  <c r="E20" i="1"/>
  <c r="D17" i="1"/>
  <c r="F10" i="1"/>
  <c r="E10" i="1"/>
  <c r="D27" i="1"/>
  <c r="D26" i="1"/>
  <c r="F14" i="1"/>
  <c r="E14" i="1"/>
  <c r="F25" i="1"/>
  <c r="E25" i="1"/>
  <c r="F11" i="1"/>
  <c r="E11" i="1"/>
  <c r="F18" i="1"/>
  <c r="E18" i="1"/>
  <c r="F24" i="1"/>
  <c r="E24" i="1"/>
  <c r="F19" i="1"/>
  <c r="E19" i="1"/>
  <c r="F12" i="1"/>
  <c r="E12" i="1"/>
  <c r="D8" i="1"/>
  <c r="F13" i="1"/>
  <c r="E13" i="1"/>
  <c r="D21" i="1"/>
  <c r="D16" i="1" s="1"/>
  <c r="F23" i="1"/>
  <c r="E23" i="1"/>
  <c r="F9" i="1"/>
  <c r="C8" i="1"/>
  <c r="F8" i="1" s="1"/>
  <c r="E9" i="1"/>
  <c r="E8" i="1" s="1"/>
  <c r="F15" i="1"/>
  <c r="E15" i="1"/>
  <c r="E27" i="1" l="1"/>
  <c r="F17" i="1"/>
  <c r="E17" i="1"/>
  <c r="C27" i="1"/>
  <c r="F27" i="1" s="1"/>
  <c r="F21" i="1"/>
  <c r="C16" i="1"/>
  <c r="E21" i="1"/>
  <c r="F16" i="1" l="1"/>
  <c r="E16" i="1"/>
  <c r="E26" i="1" s="1"/>
  <c r="C26" i="1"/>
  <c r="F26" i="1" s="1"/>
</calcChain>
</file>

<file path=xl/sharedStrings.xml><?xml version="1.0" encoding="utf-8"?>
<sst xmlns="http://schemas.openxmlformats.org/spreadsheetml/2006/main" count="39" uniqueCount="36">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</sst>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41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NumberFormat="1" applyFont="1" applyFill="1" applyBorder="1"/>
    <xf numFmtId="41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/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 (2)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febrero de 2021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0">
          <cell r="A10" t="str">
            <v>Etiquetas de fila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workbookViewId="0">
      <selection activeCell="A31" sqref="A31:XFD1048576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28515625" style="2" customWidth="1"/>
    <col min="4" max="4" width="8.42578125" style="2" customWidth="1"/>
    <col min="5" max="5" width="11" style="2" customWidth="1"/>
    <col min="6" max="6" width="14.42578125" style="2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tr">
        <f>+[1]CUA1!A3:L3</f>
        <v>Acumulada a febrero de 2021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f>SUM(C9:C15)</f>
        <v>11960.384526582362</v>
      </c>
      <c r="D8" s="13">
        <f>SUM(D9:D15)</f>
        <v>4120.9449235283892</v>
      </c>
      <c r="E8" s="13">
        <f>SUM(E9:E15)</f>
        <v>7839.439603053971</v>
      </c>
      <c r="F8" s="12">
        <f t="shared" ref="F8:F24" si="0">IFERROR(IF(C8&gt;0,+(D8/C8)*100,0),0)</f>
        <v>34.454953470512997</v>
      </c>
    </row>
    <row r="9" spans="1:6" ht="11.25" customHeight="1" x14ac:dyDescent="0.2">
      <c r="A9" s="14"/>
      <c r="B9" s="15" t="s">
        <v>15</v>
      </c>
      <c r="C9" s="16">
        <f>+GETPIVOTDATA("Suma de Apropiación vigencias",'[1]CUA8.TD'!$A$10,"Tipo","1Funcionamiento","Cuentas","A-Gastos de Personal")/1000000000</f>
        <v>367.46861417777006</v>
      </c>
      <c r="D9" s="16">
        <f>+GETPIVOTDATA("Suma de Pago",'[1]CUA8.TD'!$A$10,"Tipo","1Funcionamiento","Cuentas","A-Gastos de Personal")/1000000000</f>
        <v>309.19666619316001</v>
      </c>
      <c r="E9" s="16">
        <f>+C9-D9</f>
        <v>58.271947984610051</v>
      </c>
      <c r="F9" s="14">
        <f t="shared" si="0"/>
        <v>84.142333321446642</v>
      </c>
    </row>
    <row r="10" spans="1:6" ht="11.45" customHeight="1" x14ac:dyDescent="0.2">
      <c r="A10" s="14"/>
      <c r="B10" s="15" t="s">
        <v>16</v>
      </c>
      <c r="C10" s="16">
        <f>+GETPIVOTDATA("Suma de Apropiación vigencias",'[1]CUA8.TD'!$A$10,"Tipo","1Funcionamiento","Cuentas","B-Adquisiciones de Bienes y Servicios")/1000000000</f>
        <v>1129.7514883258202</v>
      </c>
      <c r="D10" s="16">
        <f>+GETPIVOTDATA("Suma de Pago",'[1]CUA8.TD'!$A$10,"Tipo","1Funcionamiento","Cuentas","B-Adquisiciones de Bienes y Servicios")/1000000000</f>
        <v>470.49671345373986</v>
      </c>
      <c r="E10" s="16">
        <f t="shared" ref="E10:E15" si="1">(+C10-D10)</f>
        <v>659.25477487208036</v>
      </c>
      <c r="F10" s="14">
        <f t="shared" si="0"/>
        <v>41.646036169509223</v>
      </c>
    </row>
    <row r="11" spans="1:6" ht="11.45" customHeight="1" x14ac:dyDescent="0.2">
      <c r="A11" s="14"/>
      <c r="B11" s="15" t="s">
        <v>17</v>
      </c>
      <c r="C11" s="16">
        <f>+GETPIVOTDATA("Suma de Apropiación vigencias",'[1]CUA8.TD'!$A$10,"Tipo","1Funcionamiento","Cuentas","C-Transferencias")/1000000000</f>
        <v>10192.031808549942</v>
      </c>
      <c r="D11" s="16">
        <f>+GETPIVOTDATA("Suma de Pago",'[1]CUA8.TD'!$A$10,"Tipo","1Funcionamiento","Cuentas","C-Transferencias")/1000000000</f>
        <v>3169.5164223250899</v>
      </c>
      <c r="E11" s="16">
        <f t="shared" si="1"/>
        <v>7022.5153862248517</v>
      </c>
      <c r="F11" s="14">
        <f t="shared" si="0"/>
        <v>31.097984012041941</v>
      </c>
    </row>
    <row r="12" spans="1:6" ht="11.45" customHeight="1" x14ac:dyDescent="0.2">
      <c r="B12" s="15" t="s">
        <v>18</v>
      </c>
      <c r="C12" s="16">
        <f>+GETPIVOTDATA("Suma de Apropiación vigencias",'[1]CUA8.TD'!$A$10,"Tipo","1Funcionamiento","Cuentas","D-Gastos de Comercialización y Producción")/1000000000</f>
        <v>212.17706607111</v>
      </c>
      <c r="D12" s="16">
        <f>+GETPIVOTDATA("Suma de Pago",'[1]CUA8.TD'!$A$10,"Tipo","1Funcionamiento","Cuentas","D-Gastos de Comercialización y Producción")/1000000000</f>
        <v>137.06932248338003</v>
      </c>
      <c r="E12" s="16">
        <f t="shared" si="1"/>
        <v>75.107743587729971</v>
      </c>
      <c r="F12" s="14">
        <f t="shared" si="0"/>
        <v>64.601384598956599</v>
      </c>
    </row>
    <row r="13" spans="1:6" ht="11.45" customHeight="1" x14ac:dyDescent="0.2">
      <c r="B13" s="15" t="s">
        <v>19</v>
      </c>
      <c r="C13" s="16">
        <f>+GETPIVOTDATA("Suma de Apropiación vigencias",'[1]CUA8.TD'!$A$10,"Tipo","1Funcionamiento","Cuentas","E-Adquisición de Activos Financieros")/1000000000</f>
        <v>8.4393122690000002</v>
      </c>
      <c r="D13" s="16">
        <f>+GETPIVOTDATA("Suma de Pago",'[1]CUA8.TD'!$A$10,"Tipo","1Funcionamiento","Cuentas","E-Adquisición de Activos Financieros")/1000000000</f>
        <v>3.1773029614699997</v>
      </c>
      <c r="E13" s="16">
        <f t="shared" si="1"/>
        <v>5.2620093075300005</v>
      </c>
      <c r="F13" s="14">
        <f t="shared" si="0"/>
        <v>37.648837490480588</v>
      </c>
    </row>
    <row r="14" spans="1:6" ht="11.45" customHeight="1" x14ac:dyDescent="0.2">
      <c r="B14" s="15" t="s">
        <v>20</v>
      </c>
      <c r="C14" s="16">
        <f>+GETPIVOTDATA("Suma de Apropiación vigencias",'[1]CUA8.TD'!$A$10,"Tipo","1Funcionamiento","Cuentas","F-Disminución de Pasivos")/1000000000</f>
        <v>47.425384995999998</v>
      </c>
      <c r="D14" s="16">
        <f>+GETPIVOTDATA("Suma de Pago",'[1]CUA8.TD'!$A$10,"Tipo","1Funcionamiento","Cuentas","F-Disminución de Pasivos")/1000000000</f>
        <v>28.773588655000001</v>
      </c>
      <c r="E14" s="16">
        <f t="shared" si="1"/>
        <v>18.651796340999997</v>
      </c>
      <c r="F14" s="14">
        <f t="shared" si="0"/>
        <v>60.671281123868269</v>
      </c>
    </row>
    <row r="15" spans="1:6" ht="24" customHeight="1" x14ac:dyDescent="0.2">
      <c r="A15" s="17"/>
      <c r="B15" s="18" t="s">
        <v>21</v>
      </c>
      <c r="C15" s="19">
        <f>+GETPIVOTDATA("Suma de Apropiación vigencias",'[1]CUA8.TD'!$A$10,"Tipo","1Funcionamiento","Cuentas","G-Gastos por Tributos, Multas, Sanciones e Intereses de Mora")/1000000000</f>
        <v>3.0908521927200003</v>
      </c>
      <c r="D15" s="19">
        <f>+GETPIVOTDATA("Suma de Pago",'[1]CUA8.TD'!$A$10,"Tipo","1Funcionamiento","Cuentas","G-Gastos por Tributos, Multas, Sanciones e Intereses de Mora")/1000000000</f>
        <v>2.7149074565500002</v>
      </c>
      <c r="E15" s="19">
        <f t="shared" si="1"/>
        <v>0.37594473617000013</v>
      </c>
      <c r="F15" s="20">
        <f t="shared" si="0"/>
        <v>87.836858163082766</v>
      </c>
    </row>
    <row r="16" spans="1:6" s="21" customFormat="1" x14ac:dyDescent="0.2">
      <c r="A16" s="12" t="s">
        <v>22</v>
      </c>
      <c r="B16" s="12" t="s">
        <v>23</v>
      </c>
      <c r="C16" s="13">
        <f>+C21+C17</f>
        <v>7953.4411982182</v>
      </c>
      <c r="D16" s="13">
        <f>+D21+D17</f>
        <v>36.00717609977</v>
      </c>
      <c r="E16" s="13">
        <f>+C16-D16</f>
        <v>7917.4340221184302</v>
      </c>
      <c r="F16" s="12">
        <f t="shared" si="0"/>
        <v>0.4527244899709153</v>
      </c>
    </row>
    <row r="17" spans="1:7" ht="11.25" customHeight="1" x14ac:dyDescent="0.2">
      <c r="A17" s="14"/>
      <c r="B17" s="22" t="s">
        <v>24</v>
      </c>
      <c r="C17" s="23">
        <f>+C20</f>
        <v>0.92926500000000001</v>
      </c>
      <c r="D17" s="23">
        <f>+D20</f>
        <v>0.38718090927999999</v>
      </c>
      <c r="E17" s="23">
        <f>+C17-D17</f>
        <v>0.54208409071999997</v>
      </c>
      <c r="F17" s="24">
        <f t="shared" si="0"/>
        <v>41.665284852006693</v>
      </c>
    </row>
    <row r="18" spans="1:7" ht="11.25" hidden="1" customHeight="1" x14ac:dyDescent="0.2">
      <c r="A18" s="14"/>
      <c r="B18" s="25" t="s">
        <v>25</v>
      </c>
      <c r="C18" s="16" t="e">
        <f>+GETPIVOTDATA("Suma de Apropiación vigencias",'[1]CUA8.TD'!$A$10,"Tipo","2Servicio de la Deuda","Cuentas","A-Servicio de la Deuda Pública Externa","Detalle Programas","A-Principal")/1000000000</f>
        <v>#REF!</v>
      </c>
      <c r="D18" s="19" t="e">
        <f>+GETPIVOTDATA("Suma de Pago",'[1]CUA8.TD'!$A$10,"Tipo","2Servicio de la Deuda","Cuentas","A-Servicio de la Deuda Pública Externa","Detalle Programas","A-Principal")/1000000000</f>
        <v>#REF!</v>
      </c>
      <c r="E18" s="16" t="e">
        <f t="shared" ref="E18:E20" si="2">+C18-D18</f>
        <v>#REF!</v>
      </c>
      <c r="F18" s="14">
        <f t="shared" si="0"/>
        <v>0</v>
      </c>
    </row>
    <row r="19" spans="1:7" ht="10.5" hidden="1" customHeight="1" x14ac:dyDescent="0.2">
      <c r="A19" s="14"/>
      <c r="B19" s="25" t="s">
        <v>26</v>
      </c>
      <c r="C19" s="16" t="e">
        <f>+GETPIVOTDATA("Suma de Apropiación vigencias",'[1]CUA8.TD'!$A$10,"Tipo","2Servicio de la Deuda","Cuentas","A-Servicio de la Deuda Pública Externa","Detalle Programas","B-Intereses")/1000000000</f>
        <v>#REF!</v>
      </c>
      <c r="D19" s="19" t="e">
        <f>+GETPIVOTDATA("Suma de Pago",'[1]CUA8.TD'!$A$10,"Tipo","2Servicio de la Deuda","Cuentas","A-Servicio de la Deuda Pública Externa","Detalle Programas","B-Intereses")/1000000000</f>
        <v>#REF!</v>
      </c>
      <c r="E19" s="16" t="e">
        <f t="shared" si="2"/>
        <v>#REF!</v>
      </c>
      <c r="F19" s="14">
        <f t="shared" si="0"/>
        <v>0</v>
      </c>
    </row>
    <row r="20" spans="1:7" ht="12.75" customHeight="1" x14ac:dyDescent="0.2">
      <c r="A20" s="14"/>
      <c r="B20" s="25" t="s">
        <v>27</v>
      </c>
      <c r="C20" s="26">
        <f>+GETPIVOTDATA("Suma de Apropiación vigencias",'[1]CUA8.TD'!$A$10,"Tipo","2Servicio de la Deuda","Cuentas","A-Servicio de la Deuda Pública Externa","Detalle Programas","C-Comisiones Y Otros Gastos")/1000000000</f>
        <v>0.92926500000000001</v>
      </c>
      <c r="D20" s="27">
        <f>+GETPIVOTDATA("Suma de Pago",'[1]CUA8.TD'!$A$10,"Tipo","2Servicio de la Deuda","Cuentas","A-Servicio de la Deuda Pública Externa","Detalle Programas","C-Comisiones Y Otros Gastos")/1000000000</f>
        <v>0.38718090927999999</v>
      </c>
      <c r="E20" s="16">
        <f t="shared" si="2"/>
        <v>0.54208409071999997</v>
      </c>
      <c r="F20" s="14">
        <f t="shared" si="0"/>
        <v>41.665284852006693</v>
      </c>
    </row>
    <row r="21" spans="1:7" ht="11.25" customHeight="1" x14ac:dyDescent="0.2">
      <c r="A21" s="14"/>
      <c r="B21" s="22" t="s">
        <v>28</v>
      </c>
      <c r="C21" s="28">
        <f>+SUM(C22:C24)</f>
        <v>7952.5119332182003</v>
      </c>
      <c r="D21" s="28">
        <f>+SUM(D22:D24)</f>
        <v>35.619995190490002</v>
      </c>
      <c r="E21" s="29">
        <f>+SUM(E22:E24)</f>
        <v>7916.8919380277102</v>
      </c>
      <c r="F21" s="24">
        <f t="shared" si="0"/>
        <v>0.44790872984047703</v>
      </c>
    </row>
    <row r="22" spans="1:7" ht="11.25" customHeight="1" x14ac:dyDescent="0.2">
      <c r="A22" s="14"/>
      <c r="B22" s="25" t="s">
        <v>25</v>
      </c>
      <c r="C22" s="26">
        <f>+GETPIVOTDATA("Suma de Apropiación vigencias",'[1]CUA8.TD'!$A$10,"Tipo","2Servicio de la Deuda","Cuentas","B-Servicio de la Deuda Pública Interna","Detalle Programas","A-Principal")/1000000000</f>
        <v>7464.8897396032598</v>
      </c>
      <c r="D22" s="27">
        <f>+GETPIVOTDATA("Suma de Pago",'[1]CUA8.TD'!$A$10,"Tipo","2Servicio de la Deuda","Cuentas","B-Servicio de la Deuda Pública Interna","Detalle Programas","A-Principal")/1000000000</f>
        <v>5.2437396032599999</v>
      </c>
      <c r="E22" s="30">
        <f>+C22-D22</f>
        <v>7459.6459999999997</v>
      </c>
      <c r="F22" s="14">
        <f t="shared" si="0"/>
        <v>7.0245372486087004E-2</v>
      </c>
    </row>
    <row r="23" spans="1:7" ht="11.25" customHeight="1" x14ac:dyDescent="0.2">
      <c r="A23" s="14"/>
      <c r="B23" s="25" t="s">
        <v>26</v>
      </c>
      <c r="C23" s="26">
        <f>+GETPIVOTDATA("Suma de Apropiación vigencias",'[1]CUA8.TD'!$A$10,"Tipo","2Servicio de la Deuda","Cuentas","B-Servicio de la Deuda Pública Interna","Detalle Programas","B-Intereses")/1000000000</f>
        <v>444.60041890733004</v>
      </c>
      <c r="D23" s="27">
        <f>+GETPIVOTDATA("Suma de Pago",'[1]CUA8.TD'!$A$10,"Tipo","2Servicio de la Deuda","Cuentas","B-Servicio de la Deuda Pública Interna","Detalle Programas","B-Intereses")/1000000000</f>
        <v>2.3418907329999999E-2</v>
      </c>
      <c r="E23" s="30">
        <f>+C23-D23</f>
        <v>444.57700000000006</v>
      </c>
      <c r="F23" s="14">
        <f t="shared" si="0"/>
        <v>5.2674055925442803E-3</v>
      </c>
    </row>
    <row r="24" spans="1:7" ht="11.25" customHeight="1" x14ac:dyDescent="0.2">
      <c r="A24" s="14"/>
      <c r="B24" s="25" t="s">
        <v>27</v>
      </c>
      <c r="C24" s="16">
        <f>+GETPIVOTDATA("Suma de Apropiación vigencias",'[1]CUA8.TD'!$A$10,"Tipo","2Servicio de la Deuda","Cuentas","B-Servicio de la Deuda Pública Interna","Detalle Programas","C-Comisiones Y Otros Gastos")/1000000000</f>
        <v>43.02177470761</v>
      </c>
      <c r="D24" s="19">
        <f>+GETPIVOTDATA("Suma de Pago",'[1]CUA8.TD'!$A$10,"Tipo","2Servicio de la Deuda","Cuentas","B-Servicio de la Deuda Pública Interna","Detalle Programas","C-Comisiones Y Otros Gastos")/1000000000</f>
        <v>30.352836679900001</v>
      </c>
      <c r="E24" s="30">
        <f>+C24-D24</f>
        <v>12.668938027709999</v>
      </c>
      <c r="F24" s="14">
        <f t="shared" si="0"/>
        <v>70.552265419517838</v>
      </c>
    </row>
    <row r="25" spans="1:7" ht="11.25" customHeight="1" x14ac:dyDescent="0.2">
      <c r="A25" s="12" t="s">
        <v>29</v>
      </c>
      <c r="B25" s="12" t="s">
        <v>30</v>
      </c>
      <c r="C25" s="13">
        <f>+GETPIVOTDATA("Suma de Apropiación vigencias",'[1]CUA8.TD'!$A$10,"Tipo","3Inversión")/1000000000</f>
        <v>7310.7369909402123</v>
      </c>
      <c r="D25" s="13">
        <f>+GETPIVOTDATA("Suma de Pago",'[1]CUA8.TD'!$A$10,"Tipo","3Inversión")/1000000000</f>
        <v>2407.5769791397602</v>
      </c>
      <c r="E25" s="13">
        <f>+C25-D25</f>
        <v>4903.1600118004517</v>
      </c>
      <c r="F25" s="12">
        <f>IFERROR(IF(C25&gt;0,+(D25/C25)*100,0),0)</f>
        <v>32.932069394964365</v>
      </c>
    </row>
    <row r="26" spans="1:7" ht="11.25" customHeight="1" x14ac:dyDescent="0.2">
      <c r="A26" s="31" t="s">
        <v>31</v>
      </c>
      <c r="B26" s="31" t="s">
        <v>32</v>
      </c>
      <c r="C26" s="32">
        <f>+C25+C16+C8</f>
        <v>27224.562715740773</v>
      </c>
      <c r="D26" s="32">
        <f>+D25+D16+D8</f>
        <v>6564.5290787679187</v>
      </c>
      <c r="E26" s="32">
        <f>SUM(E8+E16+E25)</f>
        <v>20660.033636972854</v>
      </c>
      <c r="F26" s="31">
        <f>IFERROR(IF(C26&gt;0,+(D26/C26)*100,0),0)</f>
        <v>24.112523485904962</v>
      </c>
      <c r="G26" s="33"/>
    </row>
    <row r="27" spans="1:7" ht="11.25" customHeight="1" x14ac:dyDescent="0.2">
      <c r="A27" s="34" t="s">
        <v>33</v>
      </c>
      <c r="B27" s="34" t="s">
        <v>34</v>
      </c>
      <c r="C27" s="35">
        <f>+C25+C8</f>
        <v>19271.121517522573</v>
      </c>
      <c r="D27" s="35">
        <f>+D25+D8</f>
        <v>6528.5219026681498</v>
      </c>
      <c r="E27" s="35">
        <f>SUM(E8+E25)</f>
        <v>12742.599614854422</v>
      </c>
      <c r="F27" s="34">
        <f>IFERROR(IF(C27&gt;0,+(D27/C27)*100,0),0)</f>
        <v>33.877228664309897</v>
      </c>
    </row>
    <row r="28" spans="1:7" ht="11.25" customHeight="1" x14ac:dyDescent="0.2">
      <c r="A28" s="36" t="s">
        <v>35</v>
      </c>
      <c r="B28" s="37"/>
      <c r="C28" s="37"/>
      <c r="D28" s="37"/>
      <c r="E28" s="37"/>
      <c r="F28" s="37"/>
    </row>
    <row r="29" spans="1:7" ht="12.75" customHeight="1" x14ac:dyDescent="0.2"/>
    <row r="30" spans="1:7" x14ac:dyDescent="0.2">
      <c r="A30" s="14"/>
      <c r="B30" s="14"/>
      <c r="C30" s="38"/>
      <c r="D30" s="38"/>
      <c r="E30" s="38"/>
      <c r="F30" s="39"/>
    </row>
    <row r="31" spans="1:7" hidden="1" x14ac:dyDescent="0.2">
      <c r="F31" s="40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2021-03-23T21:49:47Z</cp:lastPrinted>
  <dcterms:created xsi:type="dcterms:W3CDTF">2021-03-23T21:48:40Z</dcterms:created>
  <dcterms:modified xsi:type="dcterms:W3CDTF">2021-03-23T21:50:36Z</dcterms:modified>
</cp:coreProperties>
</file>