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Julio\"/>
    </mc:Choice>
  </mc:AlternateContent>
  <bookViews>
    <workbookView xWindow="0" yWindow="0" windowWidth="20490" windowHeight="6720"/>
  </bookViews>
  <sheets>
    <sheet name="CUA6" sheetId="1" r:id="rId1"/>
  </sheets>
  <externalReferences>
    <externalReference r:id="rId2"/>
  </externalReferences>
  <definedNames>
    <definedName name="_xlnm.Print_Area" localSheetId="0">'CUA6'!$A$1:$K$32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E31" i="1"/>
  <c r="D31" i="1"/>
  <c r="J31" i="1" s="1"/>
  <c r="C31" i="1"/>
  <c r="G31" i="1" s="1"/>
  <c r="B31" i="1"/>
  <c r="I31" i="1" s="1"/>
  <c r="E30" i="1"/>
  <c r="D30" i="1"/>
  <c r="K30" i="1" s="1"/>
  <c r="C30" i="1"/>
  <c r="B30" i="1"/>
  <c r="I30" i="1" s="1"/>
  <c r="K29" i="1"/>
  <c r="J29" i="1"/>
  <c r="E29" i="1"/>
  <c r="D29" i="1"/>
  <c r="H29" i="1" s="1"/>
  <c r="C29" i="1"/>
  <c r="B29" i="1"/>
  <c r="I29" i="1" s="1"/>
  <c r="J28" i="1"/>
  <c r="I28" i="1"/>
  <c r="H28" i="1"/>
  <c r="E28" i="1"/>
  <c r="K28" i="1" s="1"/>
  <c r="D28" i="1"/>
  <c r="C28" i="1"/>
  <c r="B28" i="1"/>
  <c r="G28" i="1" s="1"/>
  <c r="F27" i="1"/>
  <c r="E27" i="1"/>
  <c r="K27" i="1" s="1"/>
  <c r="D27" i="1"/>
  <c r="J27" i="1" s="1"/>
  <c r="C27" i="1"/>
  <c r="G27" i="1" s="1"/>
  <c r="B27" i="1"/>
  <c r="E26" i="1"/>
  <c r="K26" i="1" s="1"/>
  <c r="D26" i="1"/>
  <c r="J26" i="1" s="1"/>
  <c r="C26" i="1"/>
  <c r="G26" i="1" s="1"/>
  <c r="B26" i="1"/>
  <c r="F26" i="1" s="1"/>
  <c r="K25" i="1"/>
  <c r="E25" i="1"/>
  <c r="D25" i="1"/>
  <c r="J25" i="1" s="1"/>
  <c r="C25" i="1"/>
  <c r="G25" i="1" s="1"/>
  <c r="B25" i="1"/>
  <c r="I25" i="1" s="1"/>
  <c r="K24" i="1"/>
  <c r="J24" i="1"/>
  <c r="I24" i="1"/>
  <c r="F24" i="1"/>
  <c r="E24" i="1"/>
  <c r="D24" i="1"/>
  <c r="H24" i="1" s="1"/>
  <c r="C24" i="1"/>
  <c r="B24" i="1"/>
  <c r="G24" i="1" s="1"/>
  <c r="K23" i="1"/>
  <c r="J23" i="1"/>
  <c r="I23" i="1"/>
  <c r="H23" i="1"/>
  <c r="G23" i="1"/>
  <c r="E23" i="1"/>
  <c r="D23" i="1"/>
  <c r="C23" i="1"/>
  <c r="B23" i="1"/>
  <c r="F23" i="1" s="1"/>
  <c r="H22" i="1"/>
  <c r="G22" i="1"/>
  <c r="F22" i="1"/>
  <c r="E22" i="1"/>
  <c r="I22" i="1" s="1"/>
  <c r="D22" i="1"/>
  <c r="C22" i="1"/>
  <c r="J22" i="1" s="1"/>
  <c r="B22" i="1"/>
  <c r="F21" i="1"/>
  <c r="E21" i="1"/>
  <c r="K21" i="1" s="1"/>
  <c r="D21" i="1"/>
  <c r="J21" i="1" s="1"/>
  <c r="C21" i="1"/>
  <c r="G21" i="1" s="1"/>
  <c r="B21" i="1"/>
  <c r="E20" i="1"/>
  <c r="K20" i="1" s="1"/>
  <c r="D20" i="1"/>
  <c r="J20" i="1" s="1"/>
  <c r="C20" i="1"/>
  <c r="G20" i="1" s="1"/>
  <c r="B20" i="1"/>
  <c r="F20" i="1" s="1"/>
  <c r="K19" i="1"/>
  <c r="E19" i="1"/>
  <c r="D19" i="1"/>
  <c r="J19" i="1" s="1"/>
  <c r="C19" i="1"/>
  <c r="G19" i="1" s="1"/>
  <c r="B19" i="1"/>
  <c r="I19" i="1" s="1"/>
  <c r="K18" i="1"/>
  <c r="J18" i="1"/>
  <c r="I18" i="1"/>
  <c r="F18" i="1"/>
  <c r="E18" i="1"/>
  <c r="D18" i="1"/>
  <c r="H18" i="1" s="1"/>
  <c r="C18" i="1"/>
  <c r="B18" i="1"/>
  <c r="G18" i="1" s="1"/>
  <c r="K17" i="1"/>
  <c r="J17" i="1"/>
  <c r="I17" i="1"/>
  <c r="H17" i="1"/>
  <c r="G17" i="1"/>
  <c r="E17" i="1"/>
  <c r="D17" i="1"/>
  <c r="C17" i="1"/>
  <c r="B17" i="1"/>
  <c r="F17" i="1" s="1"/>
  <c r="J16" i="1"/>
  <c r="H16" i="1"/>
  <c r="G16" i="1"/>
  <c r="F16" i="1"/>
  <c r="E16" i="1"/>
  <c r="I16" i="1" s="1"/>
  <c r="D16" i="1"/>
  <c r="C16" i="1"/>
  <c r="B16" i="1"/>
  <c r="E15" i="1"/>
  <c r="K15" i="1" s="1"/>
  <c r="D15" i="1"/>
  <c r="J15" i="1" s="1"/>
  <c r="C15" i="1"/>
  <c r="G15" i="1" s="1"/>
  <c r="B15" i="1"/>
  <c r="E14" i="1"/>
  <c r="K14" i="1" s="1"/>
  <c r="D14" i="1"/>
  <c r="H14" i="1" s="1"/>
  <c r="C14" i="1"/>
  <c r="G14" i="1" s="1"/>
  <c r="B14" i="1"/>
  <c r="F14" i="1" s="1"/>
  <c r="K13" i="1"/>
  <c r="E13" i="1"/>
  <c r="D13" i="1"/>
  <c r="J13" i="1" s="1"/>
  <c r="C13" i="1"/>
  <c r="G13" i="1" s="1"/>
  <c r="B13" i="1"/>
  <c r="I13" i="1" s="1"/>
  <c r="K12" i="1"/>
  <c r="J12" i="1"/>
  <c r="I12" i="1"/>
  <c r="F12" i="1"/>
  <c r="E12" i="1"/>
  <c r="D12" i="1"/>
  <c r="H12" i="1" s="1"/>
  <c r="C12" i="1"/>
  <c r="B12" i="1"/>
  <c r="G12" i="1" s="1"/>
  <c r="K11" i="1"/>
  <c r="J11" i="1"/>
  <c r="I11" i="1"/>
  <c r="H11" i="1"/>
  <c r="G11" i="1"/>
  <c r="E11" i="1"/>
  <c r="D11" i="1"/>
  <c r="C11" i="1"/>
  <c r="B11" i="1"/>
  <c r="F11" i="1" s="1"/>
  <c r="J10" i="1"/>
  <c r="H10" i="1"/>
  <c r="G10" i="1"/>
  <c r="F10" i="1"/>
  <c r="E10" i="1"/>
  <c r="K10" i="1" s="1"/>
  <c r="D10" i="1"/>
  <c r="C10" i="1"/>
  <c r="B10" i="1"/>
  <c r="E9" i="1"/>
  <c r="K9" i="1" s="1"/>
  <c r="D9" i="1"/>
  <c r="D8" i="1" s="1"/>
  <c r="C9" i="1"/>
  <c r="G9" i="1" s="1"/>
  <c r="B9" i="1"/>
  <c r="A3" i="1"/>
  <c r="E8" i="1" l="1"/>
  <c r="I10" i="1"/>
  <c r="H9" i="1"/>
  <c r="H15" i="1"/>
  <c r="H21" i="1"/>
  <c r="H27" i="1"/>
  <c r="I9" i="1"/>
  <c r="I15" i="1"/>
  <c r="K16" i="1"/>
  <c r="I21" i="1"/>
  <c r="K22" i="1"/>
  <c r="I27" i="1"/>
  <c r="F19" i="1"/>
  <c r="H20" i="1"/>
  <c r="F25" i="1"/>
  <c r="H26" i="1"/>
  <c r="F31" i="1"/>
  <c r="I14" i="1"/>
  <c r="I20" i="1"/>
  <c r="I26" i="1"/>
  <c r="J9" i="1"/>
  <c r="H13" i="1"/>
  <c r="J14" i="1"/>
  <c r="F30" i="1"/>
  <c r="H31" i="1"/>
  <c r="F9" i="1"/>
  <c r="F8" i="1" s="1"/>
  <c r="F13" i="1"/>
  <c r="H25" i="1"/>
  <c r="F15" i="1"/>
  <c r="H19" i="1"/>
  <c r="G30" i="1"/>
  <c r="F29" i="1"/>
  <c r="H30" i="1"/>
  <c r="G29" i="1"/>
  <c r="F28" i="1"/>
  <c r="J30" i="1"/>
  <c r="B8" i="1"/>
  <c r="C8" i="1"/>
  <c r="G8" i="1" l="1"/>
  <c r="K8" i="1"/>
  <c r="I8" i="1"/>
  <c r="J8" i="1"/>
  <c r="H8" i="1"/>
</calcChain>
</file>

<file path=xl/sharedStrings.xml><?xml version="1.0" encoding="utf-8"?>
<sst xmlns="http://schemas.openxmlformats.org/spreadsheetml/2006/main" count="51" uniqueCount="51">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</sst>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8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Fill="1" applyBorder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top" wrapText="1"/>
    </xf>
    <xf numFmtId="165" fontId="7" fillId="2" borderId="0" xfId="6" applyNumberFormat="1" applyFont="1" applyFill="1" applyBorder="1" applyAlignment="1" applyProtection="1">
      <alignment horizontal="center" vertical="top" wrapText="1"/>
    </xf>
    <xf numFmtId="167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41" fontId="11" fillId="3" borderId="0" xfId="2" applyFont="1" applyFill="1" applyBorder="1" applyAlignment="1" applyProtection="1"/>
    <xf numFmtId="170" fontId="11" fillId="3" borderId="4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41" fontId="5" fillId="0" borderId="0" xfId="2" applyFont="1" applyFill="1" applyBorder="1" applyAlignment="1" applyProtection="1"/>
    <xf numFmtId="170" fontId="5" fillId="0" borderId="5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4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65" fontId="4" fillId="0" borderId="0" xfId="0" applyNumberFormat="1" applyFont="1" applyFill="1"/>
    <xf numFmtId="0" fontId="4" fillId="0" borderId="0" xfId="0" applyFont="1" applyFill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Border="1" applyAlignment="1">
      <alignment horizontal="left" vertical="top" wrapText="1"/>
    </xf>
    <xf numFmtId="41" fontId="5" fillId="0" borderId="0" xfId="2" applyFont="1" applyFill="1" applyBorder="1" applyAlignment="1" applyProtection="1">
      <alignment vertical="top"/>
    </xf>
    <xf numFmtId="41" fontId="5" fillId="0" borderId="0" xfId="2" applyFont="1" applyFill="1" applyBorder="1" applyAlignment="1" applyProtection="1">
      <alignment vertical="top" wrapText="1"/>
    </xf>
    <xf numFmtId="170" fontId="5" fillId="0" borderId="4" xfId="2" applyNumberFormat="1" applyFont="1" applyFill="1" applyBorder="1" applyAlignment="1" applyProtection="1">
      <alignment vertical="top" wrapText="1"/>
    </xf>
    <xf numFmtId="170" fontId="5" fillId="0" borderId="0" xfId="2" applyNumberFormat="1" applyFont="1" applyFill="1" applyBorder="1" applyAlignment="1" applyProtection="1">
      <alignment vertical="top" wrapText="1"/>
    </xf>
    <xf numFmtId="0" fontId="4" fillId="0" borderId="0" xfId="0" applyFont="1" applyFill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64" fontId="12" fillId="0" borderId="0" xfId="9" applyNumberFormat="1" applyFont="1" applyFill="1" applyBorder="1" applyAlignment="1" applyProtection="1">
      <alignment horizontal="left"/>
    </xf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/>
    <cellStyle name="Millares 7 2" xfId="5"/>
    <cellStyle name="Millares_CIFRAS PAGINA WEB 1995 - 2003" xfId="9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CP\INFORMACION%20PGN\EJECUCION%20PGN\EJECUCI&#211;N%202020\JULIO\Cuadros%20de%20ejecuci&#243;n%20jul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7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Acumulada a julio de 2020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A11" t="str">
            <v>AGRICULTURA Y DESARROLLO RURAL</v>
          </cell>
          <cell r="B11">
            <v>100901441591</v>
          </cell>
          <cell r="C11">
            <v>55496153183.410004</v>
          </cell>
          <cell r="D11">
            <v>26461334640.43</v>
          </cell>
          <cell r="E11">
            <v>26299498908.43</v>
          </cell>
        </row>
        <row r="12">
          <cell r="A12" t="str">
            <v>AMBIENTE Y DESARROLLO SOSTENIBLE</v>
          </cell>
          <cell r="B12">
            <v>167795878999</v>
          </cell>
          <cell r="C12">
            <v>120085034269.84</v>
          </cell>
          <cell r="D12">
            <v>75606874930.020004</v>
          </cell>
          <cell r="E12">
            <v>75532076606.020004</v>
          </cell>
        </row>
        <row r="13">
          <cell r="A13" t="str">
            <v>COMERCIO, INDUSTRIA Y TURISMO</v>
          </cell>
          <cell r="B13">
            <v>404242619235</v>
          </cell>
          <cell r="C13">
            <v>243658323028.43002</v>
          </cell>
          <cell r="D13">
            <v>149669059761.03</v>
          </cell>
          <cell r="E13">
            <v>149186754538.85999</v>
          </cell>
        </row>
        <row r="14">
          <cell r="A14" t="str">
            <v>CULTURA</v>
          </cell>
          <cell r="B14">
            <v>14883520528</v>
          </cell>
          <cell r="C14">
            <v>6095639581.4399996</v>
          </cell>
          <cell r="D14">
            <v>3130725002.0099998</v>
          </cell>
          <cell r="E14">
            <v>3080823671.0099998</v>
          </cell>
        </row>
        <row r="15">
          <cell r="A15" t="str">
            <v>DEFENSA Y POLICÍA</v>
          </cell>
          <cell r="B15">
            <v>1926902028923</v>
          </cell>
          <cell r="C15">
            <v>1229398667308.4402</v>
          </cell>
          <cell r="D15">
            <v>836450113790.19019</v>
          </cell>
          <cell r="E15">
            <v>791747210260.40002</v>
          </cell>
        </row>
        <row r="16">
          <cell r="A16" t="str">
            <v>EDUCACIÓN</v>
          </cell>
          <cell r="B16">
            <v>29298764163</v>
          </cell>
          <cell r="C16">
            <v>11575110543.23</v>
          </cell>
          <cell r="D16">
            <v>7392648176.79</v>
          </cell>
          <cell r="E16">
            <v>7168138279.0699997</v>
          </cell>
        </row>
        <row r="17">
          <cell r="A17" t="str">
            <v>EMPLEO PÚBLICO</v>
          </cell>
          <cell r="B17">
            <v>503742034087</v>
          </cell>
          <cell r="C17">
            <v>161945842118.28</v>
          </cell>
          <cell r="D17">
            <v>76596186532.790009</v>
          </cell>
          <cell r="E17">
            <v>76210976403.790009</v>
          </cell>
        </row>
        <row r="18">
          <cell r="A18" t="str">
            <v>FISCALÍA</v>
          </cell>
          <cell r="B18">
            <v>73180377000</v>
          </cell>
          <cell r="C18">
            <v>28121026731</v>
          </cell>
          <cell r="D18">
            <v>14186084760.110001</v>
          </cell>
          <cell r="E18">
            <v>14172685776.110001</v>
          </cell>
        </row>
        <row r="19">
          <cell r="A19" t="str">
            <v>HACIENDA</v>
          </cell>
          <cell r="B19">
            <v>311267000000</v>
          </cell>
          <cell r="C19">
            <v>148501536847.86996</v>
          </cell>
          <cell r="D19">
            <v>119857471063.31</v>
          </cell>
          <cell r="E19">
            <v>119856057786.14999</v>
          </cell>
        </row>
        <row r="20">
          <cell r="A20" t="str">
            <v>INCLUSIÓN SOCIAL Y RECONCILIACIÓN</v>
          </cell>
          <cell r="B20">
            <v>2790224000000</v>
          </cell>
          <cell r="C20">
            <v>1954527927556.79</v>
          </cell>
          <cell r="D20">
            <v>1175216923500.0701</v>
          </cell>
          <cell r="E20">
            <v>1175213162428.0701</v>
          </cell>
        </row>
        <row r="21">
          <cell r="A21" t="str">
            <v>INFORMACIÓN ESTADÍSTICA</v>
          </cell>
          <cell r="B21">
            <v>113102000000</v>
          </cell>
          <cell r="C21">
            <v>16562467888.839998</v>
          </cell>
          <cell r="D21">
            <v>7480083686.4300003</v>
          </cell>
          <cell r="E21">
            <v>7405409190.4300003</v>
          </cell>
        </row>
        <row r="22">
          <cell r="A22" t="str">
            <v>INTERIOR</v>
          </cell>
          <cell r="B22">
            <v>99279363516</v>
          </cell>
          <cell r="C22">
            <v>70686000385.669998</v>
          </cell>
          <cell r="D22">
            <v>28736738171</v>
          </cell>
          <cell r="E22">
            <v>28725258857</v>
          </cell>
        </row>
        <row r="23">
          <cell r="A23" t="str">
            <v>JUSTICIA Y DEL DERECHO</v>
          </cell>
          <cell r="B23">
            <v>530412052000</v>
          </cell>
          <cell r="C23">
            <v>284828290623.62006</v>
          </cell>
          <cell r="D23">
            <v>197522557768.70001</v>
          </cell>
          <cell r="E23">
            <v>191486050276.73999</v>
          </cell>
        </row>
        <row r="24">
          <cell r="A24" t="str">
            <v>MINAS Y ENERGÍA</v>
          </cell>
          <cell r="B24">
            <v>1374390178760</v>
          </cell>
          <cell r="C24">
            <v>906221347070.55969</v>
          </cell>
          <cell r="D24">
            <v>853304719858.35986</v>
          </cell>
          <cell r="E24">
            <v>852425516579.97986</v>
          </cell>
        </row>
        <row r="25">
          <cell r="A25" t="str">
            <v>ORGANISMOS DE CONTROL</v>
          </cell>
          <cell r="B25">
            <v>21347000000</v>
          </cell>
          <cell r="C25">
            <v>3917427278.3799996</v>
          </cell>
          <cell r="D25">
            <v>2889964127.0500002</v>
          </cell>
          <cell r="E25">
            <v>2889964127.0500002</v>
          </cell>
        </row>
        <row r="26">
          <cell r="A26" t="str">
            <v>PLANEACIÓN</v>
          </cell>
          <cell r="B26">
            <v>620248483343</v>
          </cell>
          <cell r="C26">
            <v>90272903601.750015</v>
          </cell>
          <cell r="D26">
            <v>58795038487.739998</v>
          </cell>
          <cell r="E26">
            <v>57752670158.739998</v>
          </cell>
        </row>
        <row r="27">
          <cell r="A27" t="str">
            <v>PRESIDENCIA DE LA REPÚBLICA</v>
          </cell>
          <cell r="B27">
            <v>37175760739</v>
          </cell>
          <cell r="C27">
            <v>5045500779.8999996</v>
          </cell>
          <cell r="D27">
            <v>1674641268.54</v>
          </cell>
          <cell r="E27">
            <v>1674641268.54</v>
          </cell>
        </row>
        <row r="28">
          <cell r="A28" t="str">
            <v>REGISTRADURÍA</v>
          </cell>
          <cell r="B28">
            <v>114503000000</v>
          </cell>
          <cell r="C28">
            <v>53467349146.759995</v>
          </cell>
          <cell r="D28">
            <v>26180087398.760002</v>
          </cell>
          <cell r="E28">
            <v>26177126640.760002</v>
          </cell>
        </row>
        <row r="29">
          <cell r="A29" t="str">
            <v>RELACIONES EXTERIORES</v>
          </cell>
          <cell r="B29">
            <v>218000000000</v>
          </cell>
          <cell r="C29">
            <v>173755553380.40005</v>
          </cell>
          <cell r="D29">
            <v>98668509301.019989</v>
          </cell>
          <cell r="E29">
            <v>93460276541.599991</v>
          </cell>
        </row>
        <row r="30">
          <cell r="A30" t="str">
            <v>SALUD Y PROTECCIÓN SOCIAL</v>
          </cell>
          <cell r="B30">
            <v>550982212000</v>
          </cell>
          <cell r="C30">
            <v>345914835045.89008</v>
          </cell>
          <cell r="D30">
            <v>249214437413.12</v>
          </cell>
          <cell r="E30">
            <v>248223501094.70993</v>
          </cell>
        </row>
        <row r="31">
          <cell r="A31" t="str">
            <v>SISTEMA INTEGRAL DE VERDAD, JUSTICIA, REPARACIÓN Y NO REPETICIÓN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TECNOLOGÍAS DE LA INFORMACIÓN Y LAS COMUNICACIONES</v>
          </cell>
          <cell r="B32">
            <v>1570422383505</v>
          </cell>
          <cell r="C32">
            <v>897888738776.16003</v>
          </cell>
          <cell r="D32">
            <v>471802833336.28998</v>
          </cell>
          <cell r="E32">
            <v>436320731845.66998</v>
          </cell>
        </row>
        <row r="33">
          <cell r="A33" t="str">
            <v>TRABAJO</v>
          </cell>
          <cell r="B33">
            <v>1673287943750</v>
          </cell>
          <cell r="C33">
            <v>882408076676.27991</v>
          </cell>
          <cell r="D33">
            <v>660098998140.18005</v>
          </cell>
          <cell r="E33">
            <v>659515333359.77991</v>
          </cell>
        </row>
        <row r="34">
          <cell r="A34" t="str">
            <v>TRANSPORTE</v>
          </cell>
          <cell r="B34">
            <v>3288503174192</v>
          </cell>
          <cell r="C34">
            <v>1934785833065.5095</v>
          </cell>
          <cell r="D34">
            <v>863951984831.68005</v>
          </cell>
          <cell r="E34">
            <v>825019237267.55017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35"/>
  <sheetViews>
    <sheetView showGridLines="0" tabSelected="1" workbookViewId="0">
      <selection sqref="A1:XFD1048576"/>
    </sheetView>
  </sheetViews>
  <sheetFormatPr baseColWidth="10" defaultColWidth="0" defaultRowHeight="11.25" zeroHeight="1" x14ac:dyDescent="0.2"/>
  <cols>
    <col min="1" max="1" width="35.85546875" style="2" customWidth="1"/>
    <col min="2" max="2" width="11.28515625" style="2" bestFit="1" customWidth="1"/>
    <col min="3" max="3" width="11.85546875" style="2" bestFit="1" customWidth="1"/>
    <col min="4" max="4" width="9.5703125" style="2" bestFit="1" customWidth="1"/>
    <col min="5" max="5" width="6" style="2" bestFit="1" customWidth="1"/>
    <col min="6" max="6" width="14.140625" style="2" bestFit="1" customWidth="1"/>
    <col min="7" max="7" width="11.7109375" style="2" bestFit="1" customWidth="1"/>
    <col min="8" max="8" width="11" style="2" bestFit="1" customWidth="1"/>
    <col min="9" max="9" width="10.42578125" style="2" bestFit="1" customWidth="1"/>
    <col min="10" max="10" width="11.85546875" style="2" bestFit="1" customWidth="1"/>
    <col min="11" max="11" width="10.5703125" style="2" bestFit="1" customWidth="1"/>
    <col min="12" max="13" width="11.42578125" style="2" customWidth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tr">
        <f>+[1]CUA1!A3:L3</f>
        <v>Acumulada a julio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f>((SUM(B9:B31)))</f>
        <v>16534.091216330999</v>
      </c>
      <c r="C8" s="19">
        <f>((SUM(C9:C31)))</f>
        <v>9625.1595848884481</v>
      </c>
      <c r="D8" s="19">
        <f>((SUM(D9:D31)))</f>
        <v>6004.8880159456212</v>
      </c>
      <c r="E8" s="19">
        <f>((SUM(E9:E31)))</f>
        <v>5869.5431018664594</v>
      </c>
      <c r="F8" s="19">
        <f>((SUM(F9:F31)))</f>
        <v>6908.9316314425505</v>
      </c>
      <c r="G8" s="20">
        <f t="shared" ref="G8:G31" si="0">IFERROR(IF(C8&gt;0,+C8/B8*100,0),0)</f>
        <v>58.214022524452488</v>
      </c>
      <c r="H8" s="21">
        <f t="shared" ref="H8:H31" si="1">IFERROR(IF(D8&gt;0,+D8/B8*100,0),0)</f>
        <v>36.318222376894191</v>
      </c>
      <c r="I8" s="21">
        <f t="shared" ref="I8:I31" si="2">IFERROR(IF(E8&gt;0,+E8/B8*100,0),0)</f>
        <v>35.499641468464951</v>
      </c>
      <c r="J8" s="21">
        <f t="shared" ref="J8:K23" si="3">IFERROR(IF(D8&gt;0,+D8/C8*100,0),0)</f>
        <v>62.387412520134497</v>
      </c>
      <c r="K8" s="21">
        <f t="shared" si="3"/>
        <v>97.746087625285242</v>
      </c>
    </row>
    <row r="9" spans="1:14" ht="11.25" customHeight="1" x14ac:dyDescent="0.2">
      <c r="A9" s="22" t="s">
        <v>27</v>
      </c>
      <c r="B9" s="23">
        <f>+VLOOKUP($A9,'[1]CUA6. TD'!$A$11:$E$34,2,0)/1000000000</f>
        <v>100.90144159099999</v>
      </c>
      <c r="C9" s="23">
        <f>+VLOOKUP($A9,'[1]CUA6. TD'!$A$11:$E$34,3,0)/1000000000</f>
        <v>55.496153183410001</v>
      </c>
      <c r="D9" s="23">
        <f>+VLOOKUP($A9,'[1]CUA6. TD'!$A$11:$E$34,4,0)/1000000000</f>
        <v>26.46133464043</v>
      </c>
      <c r="E9" s="23">
        <f>+VLOOKUP($A9,'[1]CUA6. TD'!$A$11:$E$34,5,0)/1000000000</f>
        <v>26.299498908429999</v>
      </c>
      <c r="F9" s="23">
        <f t="shared" ref="F9:F31" si="4">+B9-C9</f>
        <v>45.405288407589993</v>
      </c>
      <c r="G9" s="24">
        <f t="shared" si="0"/>
        <v>55.000357089407572</v>
      </c>
      <c r="H9" s="25">
        <f t="shared" si="1"/>
        <v>26.224932194417971</v>
      </c>
      <c r="I9" s="25">
        <f t="shared" si="2"/>
        <v>26.064542283780224</v>
      </c>
      <c r="J9" s="25">
        <f t="shared" si="3"/>
        <v>47.6813853258938</v>
      </c>
      <c r="K9" s="25">
        <f t="shared" si="3"/>
        <v>99.388406767084476</v>
      </c>
      <c r="L9" s="26"/>
    </row>
    <row r="10" spans="1:14" ht="11.25" customHeight="1" x14ac:dyDescent="0.2">
      <c r="A10" s="22" t="s">
        <v>28</v>
      </c>
      <c r="B10" s="23">
        <f>+VLOOKUP($A10,'[1]CUA6. TD'!$A$11:$E$34,2,0)/1000000000</f>
        <v>167.795878999</v>
      </c>
      <c r="C10" s="23">
        <f>+VLOOKUP($A10,'[1]CUA6. TD'!$A$11:$E$34,3,0)/1000000000</f>
        <v>120.08503426983999</v>
      </c>
      <c r="D10" s="23">
        <f>+VLOOKUP($A10,'[1]CUA6. TD'!$A$11:$E$34,4,0)/1000000000</f>
        <v>75.606874930019998</v>
      </c>
      <c r="E10" s="23">
        <f>+VLOOKUP($A10,'[1]CUA6. TD'!$A$11:$E$34,5,0)/1000000000</f>
        <v>75.532076606019999</v>
      </c>
      <c r="F10" s="23">
        <f t="shared" si="4"/>
        <v>47.710844729160002</v>
      </c>
      <c r="G10" s="27">
        <f t="shared" si="0"/>
        <v>71.566140352323941</v>
      </c>
      <c r="H10" s="25">
        <f t="shared" si="1"/>
        <v>45.058838978083955</v>
      </c>
      <c r="I10" s="25">
        <f t="shared" si="2"/>
        <v>45.014262004891158</v>
      </c>
      <c r="J10" s="25">
        <f t="shared" si="3"/>
        <v>62.961113672271374</v>
      </c>
      <c r="K10" s="25">
        <f t="shared" si="3"/>
        <v>99.901069414561533</v>
      </c>
      <c r="L10" s="26"/>
    </row>
    <row r="11" spans="1:14" ht="11.25" customHeight="1" x14ac:dyDescent="0.2">
      <c r="A11" s="22" t="s">
        <v>29</v>
      </c>
      <c r="B11" s="23">
        <f>+VLOOKUP($A11,'[1]CUA6. TD'!$A$11:$E$34,2,0)/1000000000</f>
        <v>404.24261923500001</v>
      </c>
      <c r="C11" s="23">
        <f>+VLOOKUP($A11,'[1]CUA6. TD'!$A$11:$E$34,3,0)/1000000000</f>
        <v>243.65832302843003</v>
      </c>
      <c r="D11" s="23">
        <f>+VLOOKUP($A11,'[1]CUA6. TD'!$A$11:$E$34,4,0)/1000000000</f>
        <v>149.66905976102998</v>
      </c>
      <c r="E11" s="23">
        <f>+VLOOKUP($A11,'[1]CUA6. TD'!$A$11:$E$34,5,0)/1000000000</f>
        <v>149.18675453885999</v>
      </c>
      <c r="F11" s="23">
        <f t="shared" si="4"/>
        <v>160.58429620656997</v>
      </c>
      <c r="G11" s="27">
        <f t="shared" si="0"/>
        <v>60.27526822617957</v>
      </c>
      <c r="H11" s="25">
        <f t="shared" si="1"/>
        <v>37.024562141485198</v>
      </c>
      <c r="I11" s="25">
        <f t="shared" si="2"/>
        <v>36.905251311993069</v>
      </c>
      <c r="J11" s="25">
        <f t="shared" si="3"/>
        <v>61.4257940795097</v>
      </c>
      <c r="K11" s="25">
        <f t="shared" si="3"/>
        <v>99.677752220171584</v>
      </c>
    </row>
    <row r="12" spans="1:14" ht="11.25" customHeight="1" x14ac:dyDescent="0.2">
      <c r="A12" s="22" t="s">
        <v>30</v>
      </c>
      <c r="B12" s="23">
        <f>+VLOOKUP($A12,'[1]CUA6. TD'!$A$11:$E$34,2,0)/1000000000</f>
        <v>14.883520528</v>
      </c>
      <c r="C12" s="23">
        <f>+VLOOKUP($A12,'[1]CUA6. TD'!$A$11:$E$34,3,0)/1000000000</f>
        <v>6.0956395814399995</v>
      </c>
      <c r="D12" s="23">
        <f>+VLOOKUP($A12,'[1]CUA6. TD'!$A$11:$E$34,4,0)/1000000000</f>
        <v>3.1307250020099997</v>
      </c>
      <c r="E12" s="23">
        <f>+VLOOKUP($A12,'[1]CUA6. TD'!$A$11:$E$34,5,0)/1000000000</f>
        <v>3.0808236710099997</v>
      </c>
      <c r="F12" s="23">
        <f t="shared" si="4"/>
        <v>8.7878809465600014</v>
      </c>
      <c r="G12" s="27">
        <f t="shared" si="0"/>
        <v>40.955629885902482</v>
      </c>
      <c r="H12" s="25">
        <f t="shared" si="1"/>
        <v>21.034841831408396</v>
      </c>
      <c r="I12" s="25">
        <f t="shared" si="2"/>
        <v>20.699562749378565</v>
      </c>
      <c r="J12" s="25">
        <f t="shared" si="3"/>
        <v>51.360074036241073</v>
      </c>
      <c r="K12" s="25">
        <f t="shared" si="3"/>
        <v>98.406077475090854</v>
      </c>
      <c r="M12" s="26"/>
    </row>
    <row r="13" spans="1:14" ht="11.25" customHeight="1" x14ac:dyDescent="0.2">
      <c r="A13" s="22" t="s">
        <v>31</v>
      </c>
      <c r="B13" s="23">
        <f>+VLOOKUP($A13,'[1]CUA6. TD'!$A$11:$E$34,2,0)/1000000000</f>
        <v>1926.902028923</v>
      </c>
      <c r="C13" s="23">
        <f>+VLOOKUP($A13,'[1]CUA6. TD'!$A$11:$E$34,3,0)/1000000000</f>
        <v>1229.3986673084403</v>
      </c>
      <c r="D13" s="23">
        <f>+VLOOKUP($A13,'[1]CUA6. TD'!$A$11:$E$34,4,0)/1000000000</f>
        <v>836.45011379019013</v>
      </c>
      <c r="E13" s="23">
        <f>+VLOOKUP($A13,'[1]CUA6. TD'!$A$11:$E$34,5,0)/1000000000</f>
        <v>791.74721026040004</v>
      </c>
      <c r="F13" s="23">
        <f t="shared" si="4"/>
        <v>697.50336161455971</v>
      </c>
      <c r="G13" s="27">
        <f t="shared" si="0"/>
        <v>63.801825357752406</v>
      </c>
      <c r="H13" s="25">
        <f t="shared" si="1"/>
        <v>43.40906290174523</v>
      </c>
      <c r="I13" s="25">
        <f t="shared" si="2"/>
        <v>41.089126399588153</v>
      </c>
      <c r="J13" s="25">
        <f t="shared" si="3"/>
        <v>68.037336954452357</v>
      </c>
      <c r="K13" s="25">
        <f t="shared" si="3"/>
        <v>94.655640211795927</v>
      </c>
      <c r="L13" s="28"/>
      <c r="M13" s="26"/>
    </row>
    <row r="14" spans="1:14" ht="11.25" customHeight="1" x14ac:dyDescent="0.2">
      <c r="A14" s="22" t="s">
        <v>32</v>
      </c>
      <c r="B14" s="23">
        <f>+VLOOKUP($A14,'[1]CUA6. TD'!$A$11:$E$34,2,0)/1000000000</f>
        <v>29.298764163000001</v>
      </c>
      <c r="C14" s="23">
        <f>+VLOOKUP($A14,'[1]CUA6. TD'!$A$11:$E$34,3,0)/1000000000</f>
        <v>11.57511054323</v>
      </c>
      <c r="D14" s="23">
        <f>+VLOOKUP($A14,'[1]CUA6. TD'!$A$11:$E$34,4,0)/1000000000</f>
        <v>7.3926481767899999</v>
      </c>
      <c r="E14" s="23">
        <f>+VLOOKUP($A14,'[1]CUA6. TD'!$A$11:$E$34,5,0)/1000000000</f>
        <v>7.1681382790699999</v>
      </c>
      <c r="F14" s="23">
        <f t="shared" si="4"/>
        <v>17.723653619770001</v>
      </c>
      <c r="G14" s="27">
        <f t="shared" si="0"/>
        <v>39.507163096823213</v>
      </c>
      <c r="H14" s="25">
        <f t="shared" si="1"/>
        <v>25.231945401048073</v>
      </c>
      <c r="I14" s="25">
        <f t="shared" si="2"/>
        <v>24.46566769571222</v>
      </c>
      <c r="J14" s="25">
        <f t="shared" si="3"/>
        <v>63.866760919305257</v>
      </c>
      <c r="K14" s="25">
        <f t="shared" si="3"/>
        <v>96.96306530013328</v>
      </c>
    </row>
    <row r="15" spans="1:14" ht="11.25" customHeight="1" x14ac:dyDescent="0.2">
      <c r="A15" s="22" t="s">
        <v>33</v>
      </c>
      <c r="B15" s="23">
        <f>+VLOOKUP($A15,'[1]CUA6. TD'!$A$11:$E$34,2,0)/1000000000</f>
        <v>503.74203408699998</v>
      </c>
      <c r="C15" s="23">
        <f>+VLOOKUP($A15,'[1]CUA6. TD'!$A$11:$E$34,3,0)/1000000000</f>
        <v>161.94584211828001</v>
      </c>
      <c r="D15" s="23">
        <f>+VLOOKUP($A15,'[1]CUA6. TD'!$A$11:$E$34,4,0)/1000000000</f>
        <v>76.596186532790014</v>
      </c>
      <c r="E15" s="23">
        <f>+VLOOKUP($A15,'[1]CUA6. TD'!$A$11:$E$34,5,0)/1000000000</f>
        <v>76.210976403790013</v>
      </c>
      <c r="F15" s="23">
        <f t="shared" si="4"/>
        <v>341.79619196872</v>
      </c>
      <c r="G15" s="27">
        <f t="shared" si="0"/>
        <v>32.148566361311588</v>
      </c>
      <c r="H15" s="25">
        <f t="shared" si="1"/>
        <v>15.205438766216059</v>
      </c>
      <c r="I15" s="25">
        <f t="shared" si="2"/>
        <v>15.128969045022716</v>
      </c>
      <c r="J15" s="25">
        <f t="shared" si="3"/>
        <v>47.297408523058365</v>
      </c>
      <c r="K15" s="25">
        <f t="shared" si="3"/>
        <v>99.497089677127605</v>
      </c>
      <c r="L15" s="26"/>
      <c r="M15" s="29"/>
    </row>
    <row r="16" spans="1:14" ht="11.25" customHeight="1" x14ac:dyDescent="0.2">
      <c r="A16" s="22" t="s">
        <v>34</v>
      </c>
      <c r="B16" s="23">
        <f>+VLOOKUP($A16,'[1]CUA6. TD'!$A$11:$E$34,2,0)/1000000000</f>
        <v>73.180376999999993</v>
      </c>
      <c r="C16" s="23">
        <f>+VLOOKUP($A16,'[1]CUA6. TD'!$A$11:$E$34,3,0)/1000000000</f>
        <v>28.121026731000001</v>
      </c>
      <c r="D16" s="23">
        <f>+VLOOKUP($A16,'[1]CUA6. TD'!$A$11:$E$34,4,0)/1000000000</f>
        <v>14.186084760110001</v>
      </c>
      <c r="E16" s="23">
        <f>+VLOOKUP($A16,'[1]CUA6. TD'!$A$11:$E$34,5,0)/1000000000</f>
        <v>14.172685776110001</v>
      </c>
      <c r="F16" s="23">
        <f t="shared" si="4"/>
        <v>45.059350268999992</v>
      </c>
      <c r="G16" s="27">
        <f t="shared" si="0"/>
        <v>38.427004456399565</v>
      </c>
      <c r="H16" s="25">
        <f t="shared" si="1"/>
        <v>19.385093848464326</v>
      </c>
      <c r="I16" s="25">
        <f t="shared" si="2"/>
        <v>19.366784317208428</v>
      </c>
      <c r="J16" s="25">
        <f t="shared" si="3"/>
        <v>50.446539153108425</v>
      </c>
      <c r="K16" s="25">
        <f t="shared" si="3"/>
        <v>99.905548400234608</v>
      </c>
    </row>
    <row r="17" spans="1:13" ht="11.25" customHeight="1" x14ac:dyDescent="0.2">
      <c r="A17" s="22" t="s">
        <v>35</v>
      </c>
      <c r="B17" s="23">
        <f>+VLOOKUP($A17,'[1]CUA6. TD'!$A$11:$E$34,2,0)/1000000000</f>
        <v>311.267</v>
      </c>
      <c r="C17" s="23">
        <f>+VLOOKUP($A17,'[1]CUA6. TD'!$A$11:$E$34,3,0)/1000000000</f>
        <v>148.50153684786997</v>
      </c>
      <c r="D17" s="23">
        <f>+VLOOKUP($A17,'[1]CUA6. TD'!$A$11:$E$34,4,0)/1000000000</f>
        <v>119.85747106331</v>
      </c>
      <c r="E17" s="23">
        <f>+VLOOKUP($A17,'[1]CUA6. TD'!$A$11:$E$34,5,0)/1000000000</f>
        <v>119.85605778614999</v>
      </c>
      <c r="F17" s="23">
        <f t="shared" si="4"/>
        <v>162.76546315213002</v>
      </c>
      <c r="G17" s="27">
        <f t="shared" si="0"/>
        <v>47.708731361779428</v>
      </c>
      <c r="H17" s="25">
        <f t="shared" si="1"/>
        <v>38.506321281507518</v>
      </c>
      <c r="I17" s="25">
        <f t="shared" si="2"/>
        <v>38.505867241355489</v>
      </c>
      <c r="J17" s="25">
        <f t="shared" si="3"/>
        <v>80.711266433623564</v>
      </c>
      <c r="K17" s="25">
        <f t="shared" si="3"/>
        <v>99.998820868530373</v>
      </c>
    </row>
    <row r="18" spans="1:13" ht="11.25" customHeight="1" x14ac:dyDescent="0.2">
      <c r="A18" s="22" t="s">
        <v>36</v>
      </c>
      <c r="B18" s="23">
        <f>+VLOOKUP($A18,'[1]CUA6. TD'!$A$11:$E$34,2,0)/1000000000</f>
        <v>2790.2240000000002</v>
      </c>
      <c r="C18" s="23">
        <f>+VLOOKUP($A18,'[1]CUA6. TD'!$A$11:$E$34,3,0)/1000000000</f>
        <v>1954.52792755679</v>
      </c>
      <c r="D18" s="23">
        <f>+VLOOKUP($A18,'[1]CUA6. TD'!$A$11:$E$34,4,0)/1000000000</f>
        <v>1175.2169235000702</v>
      </c>
      <c r="E18" s="23">
        <f>+VLOOKUP($A18,'[1]CUA6. TD'!$A$11:$E$34,5,0)/1000000000</f>
        <v>1175.2131624280701</v>
      </c>
      <c r="F18" s="23">
        <f t="shared" si="4"/>
        <v>835.69607244321014</v>
      </c>
      <c r="G18" s="27">
        <f t="shared" si="0"/>
        <v>70.049140411550823</v>
      </c>
      <c r="H18" s="25">
        <f t="shared" si="1"/>
        <v>42.119088772086762</v>
      </c>
      <c r="I18" s="25">
        <f t="shared" si="2"/>
        <v>42.118953977460947</v>
      </c>
      <c r="J18" s="25">
        <f t="shared" si="3"/>
        <v>60.127916666257178</v>
      </c>
      <c r="K18" s="25">
        <f t="shared" si="3"/>
        <v>99.99967996784892</v>
      </c>
    </row>
    <row r="19" spans="1:13" ht="11.25" customHeight="1" x14ac:dyDescent="0.2">
      <c r="A19" s="22" t="s">
        <v>37</v>
      </c>
      <c r="B19" s="23">
        <f>+VLOOKUP($A19,'[1]CUA6. TD'!$A$11:$E$34,2,0)/1000000000</f>
        <v>113.102</v>
      </c>
      <c r="C19" s="23">
        <f>+VLOOKUP($A19,'[1]CUA6. TD'!$A$11:$E$34,3,0)/1000000000</f>
        <v>16.562467888839997</v>
      </c>
      <c r="D19" s="23">
        <f>+VLOOKUP($A19,'[1]CUA6. TD'!$A$11:$E$34,4,0)/1000000000</f>
        <v>7.4800836864300004</v>
      </c>
      <c r="E19" s="23">
        <f>+VLOOKUP($A19,'[1]CUA6. TD'!$A$11:$E$34,5,0)/1000000000</f>
        <v>7.4054091904300003</v>
      </c>
      <c r="F19" s="23">
        <f t="shared" si="4"/>
        <v>96.539532111160014</v>
      </c>
      <c r="G19" s="27">
        <f t="shared" si="0"/>
        <v>14.643832902017644</v>
      </c>
      <c r="H19" s="25">
        <f t="shared" si="1"/>
        <v>6.6135733111969728</v>
      </c>
      <c r="I19" s="25">
        <f t="shared" si="2"/>
        <v>6.5475492833283226</v>
      </c>
      <c r="J19" s="25">
        <f t="shared" si="3"/>
        <v>45.162856988662767</v>
      </c>
      <c r="K19" s="25">
        <f t="shared" si="3"/>
        <v>99.001689030091057</v>
      </c>
      <c r="L19" s="26"/>
      <c r="M19" s="28"/>
    </row>
    <row r="20" spans="1:13" ht="11.25" customHeight="1" x14ac:dyDescent="0.2">
      <c r="A20" s="22" t="s">
        <v>38</v>
      </c>
      <c r="B20" s="23">
        <f>+VLOOKUP($A20,'[1]CUA6. TD'!$A$11:$E$34,2,0)/1000000000</f>
        <v>99.279363516000004</v>
      </c>
      <c r="C20" s="23">
        <f>+VLOOKUP($A20,'[1]CUA6. TD'!$A$11:$E$34,3,0)/1000000000</f>
        <v>70.686000385669999</v>
      </c>
      <c r="D20" s="23">
        <f>+VLOOKUP($A20,'[1]CUA6. TD'!$A$11:$E$34,4,0)/1000000000</f>
        <v>28.736738170999999</v>
      </c>
      <c r="E20" s="23">
        <f>+VLOOKUP($A20,'[1]CUA6. TD'!$A$11:$E$34,5,0)/1000000000</f>
        <v>28.725258857</v>
      </c>
      <c r="F20" s="23">
        <f t="shared" si="4"/>
        <v>28.593363130330005</v>
      </c>
      <c r="G20" s="27">
        <f t="shared" si="0"/>
        <v>71.199086982742529</v>
      </c>
      <c r="H20" s="25">
        <f t="shared" si="1"/>
        <v>28.945328770534218</v>
      </c>
      <c r="I20" s="25">
        <f t="shared" si="2"/>
        <v>28.933766131942008</v>
      </c>
      <c r="J20" s="25">
        <f t="shared" si="3"/>
        <v>40.654072962410432</v>
      </c>
      <c r="K20" s="25">
        <f t="shared" si="3"/>
        <v>99.96005352475396</v>
      </c>
    </row>
    <row r="21" spans="1:13" s="31" customFormat="1" ht="11.25" customHeight="1" x14ac:dyDescent="0.2">
      <c r="A21" s="22" t="s">
        <v>39</v>
      </c>
      <c r="B21" s="23">
        <f>+VLOOKUP($A21,'[1]CUA6. TD'!$A$11:$E$34,2,0)/1000000000</f>
        <v>530.41205200000002</v>
      </c>
      <c r="C21" s="23">
        <f>+VLOOKUP($A21,'[1]CUA6. TD'!$A$11:$E$34,3,0)/1000000000</f>
        <v>284.82829062362003</v>
      </c>
      <c r="D21" s="23">
        <f>+VLOOKUP($A21,'[1]CUA6. TD'!$A$11:$E$34,4,0)/1000000000</f>
        <v>197.52255776870001</v>
      </c>
      <c r="E21" s="23">
        <f>+VLOOKUP($A21,'[1]CUA6. TD'!$A$11:$E$34,5,0)/1000000000</f>
        <v>191.48605027674</v>
      </c>
      <c r="F21" s="23">
        <f t="shared" si="4"/>
        <v>245.58376137637998</v>
      </c>
      <c r="G21" s="27">
        <f t="shared" si="0"/>
        <v>53.699437927481327</v>
      </c>
      <c r="H21" s="25">
        <f t="shared" si="1"/>
        <v>37.239455065907897</v>
      </c>
      <c r="I21" s="25">
        <f t="shared" si="2"/>
        <v>36.101376195113303</v>
      </c>
      <c r="J21" s="25">
        <f t="shared" si="3"/>
        <v>69.347941995590517</v>
      </c>
      <c r="K21" s="25">
        <f t="shared" si="3"/>
        <v>96.943889568791036</v>
      </c>
      <c r="L21" s="30"/>
    </row>
    <row r="22" spans="1:13" s="31" customFormat="1" ht="11.25" customHeight="1" x14ac:dyDescent="0.2">
      <c r="A22" s="22" t="s">
        <v>40</v>
      </c>
      <c r="B22" s="23">
        <f>+VLOOKUP($A22,'[1]CUA6. TD'!$A$11:$E$34,2,0)/1000000000</f>
        <v>1374.39017876</v>
      </c>
      <c r="C22" s="23">
        <f>+VLOOKUP($A22,'[1]CUA6. TD'!$A$11:$E$34,3,0)/1000000000</f>
        <v>906.22134707055966</v>
      </c>
      <c r="D22" s="23">
        <f>+VLOOKUP($A22,'[1]CUA6. TD'!$A$11:$E$34,4,0)/1000000000</f>
        <v>853.30471985835982</v>
      </c>
      <c r="E22" s="23">
        <f>+VLOOKUP($A22,'[1]CUA6. TD'!$A$11:$E$34,5,0)/1000000000</f>
        <v>852.4255165799799</v>
      </c>
      <c r="F22" s="23">
        <f t="shared" si="4"/>
        <v>468.16883168944037</v>
      </c>
      <c r="G22" s="27">
        <f t="shared" si="0"/>
        <v>65.936250205758114</v>
      </c>
      <c r="H22" s="25">
        <f t="shared" si="1"/>
        <v>62.086060643144805</v>
      </c>
      <c r="I22" s="25">
        <f t="shared" si="2"/>
        <v>62.022090215243949</v>
      </c>
      <c r="J22" s="25">
        <f t="shared" si="3"/>
        <v>94.160739273770417</v>
      </c>
      <c r="K22" s="25">
        <f t="shared" si="3"/>
        <v>99.896964910902426</v>
      </c>
      <c r="L22" s="32"/>
      <c r="M22" s="33"/>
    </row>
    <row r="23" spans="1:13" s="31" customFormat="1" ht="11.25" customHeight="1" x14ac:dyDescent="0.2">
      <c r="A23" s="22" t="s">
        <v>41</v>
      </c>
      <c r="B23" s="23">
        <f>+VLOOKUP($A23,'[1]CUA6. TD'!$A$11:$E$34,2,0)/1000000000</f>
        <v>21.347000000000001</v>
      </c>
      <c r="C23" s="23">
        <f>+VLOOKUP($A23,'[1]CUA6. TD'!$A$11:$E$34,3,0)/1000000000</f>
        <v>3.9174272783799995</v>
      </c>
      <c r="D23" s="23">
        <f>+VLOOKUP($A23,'[1]CUA6. TD'!$A$11:$E$34,4,0)/1000000000</f>
        <v>2.8899641270500003</v>
      </c>
      <c r="E23" s="23">
        <f>+VLOOKUP($A23,'[1]CUA6. TD'!$A$11:$E$34,5,0)/1000000000</f>
        <v>2.8899641270500003</v>
      </c>
      <c r="F23" s="23">
        <f t="shared" si="4"/>
        <v>17.429572721620001</v>
      </c>
      <c r="G23" s="27">
        <f t="shared" si="0"/>
        <v>18.351184140066518</v>
      </c>
      <c r="H23" s="25">
        <f t="shared" si="1"/>
        <v>13.538034042488405</v>
      </c>
      <c r="I23" s="25">
        <f t="shared" si="2"/>
        <v>13.538034042488405</v>
      </c>
      <c r="J23" s="25">
        <f t="shared" si="3"/>
        <v>73.771991709954776</v>
      </c>
      <c r="K23" s="25">
        <f t="shared" si="3"/>
        <v>100</v>
      </c>
    </row>
    <row r="24" spans="1:13" s="31" customFormat="1" ht="11.25" customHeight="1" x14ac:dyDescent="0.2">
      <c r="A24" s="22" t="s">
        <v>42</v>
      </c>
      <c r="B24" s="23">
        <f>+VLOOKUP($A24,'[1]CUA6. TD'!$A$11:$E$34,2,0)/1000000000</f>
        <v>620.24848334299998</v>
      </c>
      <c r="C24" s="23">
        <f>+VLOOKUP($A24,'[1]CUA6. TD'!$A$11:$E$34,3,0)/1000000000</f>
        <v>90.272903601750016</v>
      </c>
      <c r="D24" s="23">
        <f>+VLOOKUP($A24,'[1]CUA6. TD'!$A$11:$E$34,4,0)/1000000000</f>
        <v>58.795038487740001</v>
      </c>
      <c r="E24" s="23">
        <f>+VLOOKUP($A24,'[1]CUA6. TD'!$A$11:$E$34,5,0)/1000000000</f>
        <v>57.752670158739996</v>
      </c>
      <c r="F24" s="23">
        <f t="shared" si="4"/>
        <v>529.97557974124993</v>
      </c>
      <c r="G24" s="27">
        <f t="shared" si="0"/>
        <v>14.554312670818531</v>
      </c>
      <c r="H24" s="25">
        <f t="shared" si="1"/>
        <v>9.4792716252763665</v>
      </c>
      <c r="I24" s="25">
        <f t="shared" si="2"/>
        <v>9.3112150548867252</v>
      </c>
      <c r="J24" s="25">
        <f t="shared" ref="J24:K46" si="5">IFERROR(IF(D24&gt;0,+D24/C24*100,0),0)</f>
        <v>65.130328306621806</v>
      </c>
      <c r="K24" s="25">
        <f t="shared" si="5"/>
        <v>98.227115151532104</v>
      </c>
    </row>
    <row r="25" spans="1:13" s="31" customFormat="1" ht="11.25" customHeight="1" x14ac:dyDescent="0.2">
      <c r="A25" s="22" t="s">
        <v>43</v>
      </c>
      <c r="B25" s="23">
        <f>+VLOOKUP($A25,'[1]CUA6. TD'!$A$11:$E$34,2,0)/1000000000</f>
        <v>37.175760738999998</v>
      </c>
      <c r="C25" s="23">
        <f>+VLOOKUP($A25,'[1]CUA6. TD'!$A$11:$E$34,3,0)/1000000000</f>
        <v>5.0455007798999993</v>
      </c>
      <c r="D25" s="23">
        <f>+VLOOKUP($A25,'[1]CUA6. TD'!$A$11:$E$34,4,0)/1000000000</f>
        <v>1.6746412685400001</v>
      </c>
      <c r="E25" s="23">
        <f>+VLOOKUP($A25,'[1]CUA6. TD'!$A$11:$E$34,5,0)/1000000000</f>
        <v>1.6746412685400001</v>
      </c>
      <c r="F25" s="23">
        <f t="shared" si="4"/>
        <v>32.130259959100002</v>
      </c>
      <c r="G25" s="27">
        <f t="shared" si="0"/>
        <v>13.572017571672482</v>
      </c>
      <c r="H25" s="25">
        <f t="shared" si="1"/>
        <v>4.5046590446316896</v>
      </c>
      <c r="I25" s="25">
        <f t="shared" si="2"/>
        <v>4.5046590446316896</v>
      </c>
      <c r="J25" s="25">
        <f t="shared" si="5"/>
        <v>33.190784058766731</v>
      </c>
      <c r="K25" s="25">
        <f t="shared" si="5"/>
        <v>100</v>
      </c>
      <c r="L25" s="33"/>
    </row>
    <row r="26" spans="1:13" s="31" customFormat="1" ht="11.25" customHeight="1" x14ac:dyDescent="0.2">
      <c r="A26" s="22" t="s">
        <v>44</v>
      </c>
      <c r="B26" s="23">
        <f>+VLOOKUP($A26,'[1]CUA6. TD'!$A$11:$E$34,2,0)/1000000000</f>
        <v>114.503</v>
      </c>
      <c r="C26" s="23">
        <f>+VLOOKUP($A26,'[1]CUA6. TD'!$A$11:$E$34,3,0)/1000000000</f>
        <v>53.467349146759993</v>
      </c>
      <c r="D26" s="23">
        <f>+VLOOKUP($A26,'[1]CUA6. TD'!$A$11:$E$34,4,0)/1000000000</f>
        <v>26.180087398760001</v>
      </c>
      <c r="E26" s="23">
        <f>+VLOOKUP($A26,'[1]CUA6. TD'!$A$11:$E$34,5,0)/1000000000</f>
        <v>26.177126640760001</v>
      </c>
      <c r="F26" s="23">
        <f t="shared" si="4"/>
        <v>61.035650853240007</v>
      </c>
      <c r="G26" s="27">
        <f t="shared" si="0"/>
        <v>46.695151346916667</v>
      </c>
      <c r="H26" s="25">
        <f t="shared" si="1"/>
        <v>22.864106092207194</v>
      </c>
      <c r="I26" s="25">
        <f t="shared" si="2"/>
        <v>22.861520345108861</v>
      </c>
      <c r="J26" s="25">
        <f t="shared" si="5"/>
        <v>48.96462573242507</v>
      </c>
      <c r="K26" s="25">
        <f t="shared" si="5"/>
        <v>99.988690801696322</v>
      </c>
    </row>
    <row r="27" spans="1:13" s="31" customFormat="1" ht="11.25" customHeight="1" x14ac:dyDescent="0.2">
      <c r="A27" s="22" t="s">
        <v>45</v>
      </c>
      <c r="B27" s="23">
        <f>+VLOOKUP($A27,'[1]CUA6. TD'!$A$11:$E$34,2,0)/1000000000</f>
        <v>218</v>
      </c>
      <c r="C27" s="23">
        <f>+VLOOKUP($A27,'[1]CUA6. TD'!$A$11:$E$34,3,0)/1000000000</f>
        <v>173.75555338040004</v>
      </c>
      <c r="D27" s="23">
        <f>+VLOOKUP($A27,'[1]CUA6. TD'!$A$11:$E$34,4,0)/1000000000</f>
        <v>98.668509301019995</v>
      </c>
      <c r="E27" s="23">
        <f>+VLOOKUP($A27,'[1]CUA6. TD'!$A$11:$E$34,5,0)/1000000000</f>
        <v>93.460276541599995</v>
      </c>
      <c r="F27" s="23">
        <f t="shared" si="4"/>
        <v>44.244446619599955</v>
      </c>
      <c r="G27" s="27">
        <f t="shared" si="0"/>
        <v>79.704382284587169</v>
      </c>
      <c r="H27" s="25">
        <f t="shared" si="1"/>
        <v>45.26078408303669</v>
      </c>
      <c r="I27" s="25">
        <f t="shared" si="2"/>
        <v>42.871686486972479</v>
      </c>
      <c r="J27" s="25">
        <f t="shared" si="5"/>
        <v>56.785816269714687</v>
      </c>
      <c r="K27" s="25">
        <f t="shared" si="5"/>
        <v>94.721484294922703</v>
      </c>
    </row>
    <row r="28" spans="1:13" s="31" customFormat="1" ht="12" customHeight="1" x14ac:dyDescent="0.2">
      <c r="A28" s="22" t="s">
        <v>46</v>
      </c>
      <c r="B28" s="23">
        <f>+VLOOKUP($A28,'[1]CUA6. TD'!$A$11:$E$34,2,0)/1000000000</f>
        <v>550.982212</v>
      </c>
      <c r="C28" s="23">
        <f>+VLOOKUP($A28,'[1]CUA6. TD'!$A$11:$E$34,3,0)/1000000000</f>
        <v>345.91483504589007</v>
      </c>
      <c r="D28" s="23">
        <f>+VLOOKUP($A28,'[1]CUA6. TD'!$A$11:$E$34,4,0)/1000000000</f>
        <v>249.21443741311998</v>
      </c>
      <c r="E28" s="23">
        <f>+VLOOKUP($A28,'[1]CUA6. TD'!$A$11:$E$34,5,0)/1000000000</f>
        <v>248.22350109470992</v>
      </c>
      <c r="F28" s="23">
        <f t="shared" si="4"/>
        <v>205.06737695410993</v>
      </c>
      <c r="G28" s="27">
        <f t="shared" si="0"/>
        <v>62.781488678238858</v>
      </c>
      <c r="H28" s="25">
        <f t="shared" si="1"/>
        <v>45.230940670208057</v>
      </c>
      <c r="I28" s="25">
        <f t="shared" si="2"/>
        <v>45.051091612138997</v>
      </c>
      <c r="J28" s="25">
        <f t="shared" si="5"/>
        <v>72.045027320108574</v>
      </c>
      <c r="K28" s="25">
        <f t="shared" si="5"/>
        <v>99.602376038605101</v>
      </c>
    </row>
    <row r="29" spans="1:13" s="39" customFormat="1" ht="22.5" x14ac:dyDescent="0.25">
      <c r="A29" s="34" t="s">
        <v>47</v>
      </c>
      <c r="B29" s="35">
        <f>+VLOOKUP($A29,'[1]CUA6. TD'!$A$11:$E$34,2,0)/1000000000</f>
        <v>1570.422383505</v>
      </c>
      <c r="C29" s="35">
        <f>+VLOOKUP($A29,'[1]CUA6. TD'!$A$11:$E$34,3,0)/1000000000</f>
        <v>897.88873877616004</v>
      </c>
      <c r="D29" s="35">
        <f>+VLOOKUP($A29,'[1]CUA6. TD'!$A$11:$E$34,4,0)/1000000000</f>
        <v>471.80283333628995</v>
      </c>
      <c r="E29" s="35">
        <f>+VLOOKUP($A29,'[1]CUA6. TD'!$A$11:$E$34,5,0)/1000000000</f>
        <v>436.32073184566997</v>
      </c>
      <c r="F29" s="36">
        <f t="shared" si="4"/>
        <v>672.53364472883993</v>
      </c>
      <c r="G29" s="37">
        <f t="shared" si="0"/>
        <v>57.174983508078689</v>
      </c>
      <c r="H29" s="38">
        <f t="shared" si="1"/>
        <v>30.043053276105308</v>
      </c>
      <c r="I29" s="38">
        <f t="shared" si="2"/>
        <v>27.783654666959912</v>
      </c>
      <c r="J29" s="38">
        <f t="shared" si="5"/>
        <v>52.545801385076565</v>
      </c>
      <c r="K29" s="38">
        <f t="shared" si="5"/>
        <v>92.479464093143932</v>
      </c>
    </row>
    <row r="30" spans="1:13" s="31" customFormat="1" ht="11.25" customHeight="1" x14ac:dyDescent="0.2">
      <c r="A30" s="22" t="s">
        <v>48</v>
      </c>
      <c r="B30" s="23">
        <f>+VLOOKUP($A30,'[1]CUA6. TD'!$A$11:$E$34,2,0)/1000000000</f>
        <v>1673.2879437500001</v>
      </c>
      <c r="C30" s="23">
        <f>+VLOOKUP($A30,'[1]CUA6. TD'!$A$11:$E$34,3,0)/1000000000</f>
        <v>882.40807667627996</v>
      </c>
      <c r="D30" s="23">
        <f>+VLOOKUP($A30,'[1]CUA6. TD'!$A$11:$E$34,4,0)/1000000000</f>
        <v>660.09899814018002</v>
      </c>
      <c r="E30" s="23">
        <f>+VLOOKUP($A30,'[1]CUA6. TD'!$A$11:$E$34,5,0)/1000000000</f>
        <v>659.5153333597799</v>
      </c>
      <c r="F30" s="23">
        <f t="shared" si="4"/>
        <v>790.87986707372011</v>
      </c>
      <c r="G30" s="27">
        <f t="shared" si="0"/>
        <v>52.734980848467607</v>
      </c>
      <c r="H30" s="25">
        <f t="shared" si="1"/>
        <v>39.44921736905809</v>
      </c>
      <c r="I30" s="25">
        <f t="shared" si="2"/>
        <v>39.414336057531273</v>
      </c>
      <c r="J30" s="25">
        <f t="shared" si="5"/>
        <v>74.806545360117298</v>
      </c>
      <c r="K30" s="25">
        <f t="shared" si="5"/>
        <v>99.911579205233664</v>
      </c>
    </row>
    <row r="31" spans="1:13" ht="10.5" customHeight="1" x14ac:dyDescent="0.2">
      <c r="A31" s="40" t="s">
        <v>49</v>
      </c>
      <c r="B31" s="41">
        <f>+VLOOKUP($A31,'[1]CUA6. TD'!$A$11:$E$34,2,0)/1000000000</f>
        <v>3288.5031741920002</v>
      </c>
      <c r="C31" s="41">
        <f>+VLOOKUP($A31,'[1]CUA6. TD'!$A$11:$E$34,3,0)/1000000000</f>
        <v>1934.7858330655095</v>
      </c>
      <c r="D31" s="41">
        <f>+VLOOKUP($A31,'[1]CUA6. TD'!$A$11:$E$34,4,0)/1000000000</f>
        <v>863.95198483168008</v>
      </c>
      <c r="E31" s="41">
        <f>+VLOOKUP($A31,'[1]CUA6. TD'!$A$11:$E$34,5,0)/1000000000</f>
        <v>825.01923726755012</v>
      </c>
      <c r="F31" s="41">
        <f t="shared" si="4"/>
        <v>1353.7173411264907</v>
      </c>
      <c r="G31" s="42">
        <f t="shared" si="0"/>
        <v>58.834847667157717</v>
      </c>
      <c r="H31" s="43">
        <f t="shared" si="1"/>
        <v>26.27189146758105</v>
      </c>
      <c r="I31" s="43">
        <f t="shared" si="2"/>
        <v>25.087986648219097</v>
      </c>
      <c r="J31" s="43">
        <f t="shared" si="5"/>
        <v>44.653623675898999</v>
      </c>
      <c r="K31" s="43">
        <f t="shared" si="5"/>
        <v>95.493644525660187</v>
      </c>
    </row>
    <row r="32" spans="1:13" x14ac:dyDescent="0.2">
      <c r="A32" s="44" t="s">
        <v>50</v>
      </c>
      <c r="B32" s="23"/>
      <c r="C32" s="23"/>
      <c r="D32" s="23"/>
      <c r="E32" s="23"/>
      <c r="F32" s="45"/>
      <c r="G32" s="46"/>
      <c r="H32" s="46"/>
      <c r="I32" s="46"/>
      <c r="J32" s="46"/>
      <c r="K32" s="46"/>
    </row>
    <row r="33" spans="1:11" x14ac:dyDescent="0.2">
      <c r="A33" s="44"/>
      <c r="B33" s="23"/>
      <c r="C33" s="23"/>
      <c r="D33" s="23"/>
      <c r="E33" s="23"/>
      <c r="F33" s="45"/>
      <c r="G33" s="46"/>
      <c r="H33" s="46"/>
      <c r="I33" s="46"/>
      <c r="J33" s="46"/>
      <c r="K33" s="46"/>
    </row>
    <row r="34" spans="1:11" x14ac:dyDescent="0.2"/>
    <row r="35" spans="1:11" x14ac:dyDescent="0.2">
      <c r="B35" s="47"/>
      <c r="C35" s="47"/>
      <c r="D35" s="47"/>
      <c r="E35" s="47"/>
      <c r="F35" s="47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CUA6</vt:lpstr>
      <vt:lpstr>'CUA6'!Área_de_impresión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2020-08-28T16:01:30Z</dcterms:created>
  <dcterms:modified xsi:type="dcterms:W3CDTF">2020-08-28T16:02:55Z</dcterms:modified>
</cp:coreProperties>
</file>