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Diciembre\"/>
    </mc:Choice>
  </mc:AlternateContent>
  <bookViews>
    <workbookView xWindow="0" yWindow="0" windowWidth="20490" windowHeight="6720"/>
  </bookViews>
  <sheets>
    <sheet name="CUA6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F8" i="1" s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E8" i="1"/>
  <c r="K8" i="1" s="1"/>
  <c r="D8" i="1"/>
  <c r="J8" i="1" s="1"/>
  <c r="C8" i="1"/>
  <c r="G8" i="1" s="1"/>
  <c r="B8" i="1"/>
  <c r="A3" i="1"/>
  <c r="H8" i="1" l="1"/>
  <c r="I8" i="1"/>
</calcChain>
</file>

<file path=xl/sharedStrings.xml><?xml version="1.0" encoding="utf-8"?>
<sst xmlns="http://schemas.openxmlformats.org/spreadsheetml/2006/main" count="51" uniqueCount="51">
  <si>
    <t>Cuadro No. 6</t>
  </si>
  <si>
    <t xml:space="preserve">Ejecución del presupuesto de los Establecimientos Públicos del Orden Nacional por sectores </t>
  </si>
  <si>
    <t>Miles de millones de pesos</t>
  </si>
  <si>
    <t>Sector</t>
  </si>
  <si>
    <t>Apropiación 
Vigente</t>
  </si>
  <si>
    <t>Compromiso</t>
  </si>
  <si>
    <t>Obligación</t>
  </si>
  <si>
    <t>Pago</t>
  </si>
  <si>
    <t>Pérdidas de
 Apropiación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</si>
  <si>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</si>
  <si>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</si>
  <si>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</si>
  <si>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</si>
  <si>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</si>
  <si>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</si>
  <si>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</si>
  <si>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</si>
  <si>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</si>
  <si>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</si>
  <si>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</si>
  <si>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</si>
  <si>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</si>
  <si>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</si>
  <si>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</si>
  <si>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</si>
  <si>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</si>
  <si>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ESTAPUBLICOS</t>
  </si>
  <si>
    <t>AGRICULTURA Y DESARROLLO RURAL</t>
  </si>
  <si>
    <t>AMBIENTE Y DESARROLLO SOSTENIBLE</t>
  </si>
  <si>
    <t>COMERCIO, INDUSTRIA Y TURISMO</t>
  </si>
  <si>
    <t>CULTURA</t>
  </si>
  <si>
    <t>DEFENSA Y POLICÍA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</si>
  <si>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</si>
  <si>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</si>
  <si>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</si>
  <si>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</si>
  <si>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</si>
  <si>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</si>
  <si>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</si>
  <si>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</si>
  <si>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</si>
  <si>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</si>
  <si>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</si>
  <si>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</si>
  <si>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REGISTRADURÍA</t>
  </si>
  <si>
    <t>RELACIONES EXTERIORES</t>
  </si>
  <si>
    <t>SALUD Y PROTECCIÓN SOCIAL</t>
  </si>
  <si>
    <t>TECNOLOGÍAS DE LA INFORMACIÓN Y LAS COMUNICACIONES</t>
  </si>
  <si>
    <t>TRABAJO</t>
  </si>
  <si>
    <t>TRANSPORTE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</si>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</sst>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_ * #,##0.00_ ;_ * \-#,##0.00_ ;_ * &quot;-&quot;??_ ;_ @_ "/>
    <numFmt numFmtId="170" formatCode="_-* #,##0.0_-;\-* #,##0.0_-;_-* &quot;-&quot;_-;_-@_-"/>
    <numFmt numFmtId="171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3" fillId="0" borderId="0"/>
  </cellStyleXfs>
  <cellXfs count="48">
    <xf numFmtId="0" fontId="0" fillId="0" borderId="0" xfId="0"/>
    <xf numFmtId="164" fontId="3" fillId="0" borderId="0" xfId="4" applyFont="1" applyFill="1" applyBorder="1" applyAlignment="1">
      <alignment horizontal="center"/>
    </xf>
    <xf numFmtId="0" fontId="4" fillId="0" borderId="0" xfId="0" applyFont="1"/>
    <xf numFmtId="165" fontId="5" fillId="0" borderId="0" xfId="1" applyNumberFormat="1" applyFont="1" applyFill="1" applyBorder="1" applyAlignment="1" applyProtection="1"/>
    <xf numFmtId="164" fontId="5" fillId="0" borderId="0" xfId="4" applyFont="1" applyFill="1" applyBorder="1" applyAlignment="1">
      <alignment horizontal="center"/>
    </xf>
    <xf numFmtId="167" fontId="7" fillId="2" borderId="0" xfId="5" applyNumberFormat="1" applyFont="1" applyFill="1" applyBorder="1" applyAlignment="1" applyProtection="1">
      <alignment horizontal="left" vertical="top" wrapText="1"/>
    </xf>
    <xf numFmtId="165" fontId="7" fillId="2" borderId="0" xfId="6" applyNumberFormat="1" applyFont="1" applyFill="1" applyBorder="1" applyAlignment="1" applyProtection="1">
      <alignment horizontal="center" vertical="top" wrapText="1"/>
    </xf>
    <xf numFmtId="165" fontId="7" fillId="2" borderId="1" xfId="5" applyNumberFormat="1" applyFont="1" applyFill="1" applyBorder="1" applyAlignment="1" applyProtection="1">
      <alignment horizontal="center" vertical="top" wrapText="1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1" applyNumberFormat="1" applyFont="1" applyFill="1" applyBorder="1" applyAlignment="1" applyProtection="1">
      <alignment horizontal="center"/>
    </xf>
    <xf numFmtId="168" fontId="7" fillId="2" borderId="4" xfId="7" applyNumberFormat="1" applyFont="1" applyFill="1" applyBorder="1" applyAlignment="1" applyProtection="1">
      <alignment horizontal="center"/>
    </xf>
    <xf numFmtId="168" fontId="7" fillId="2" borderId="0" xfId="7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165" fontId="9" fillId="2" borderId="0" xfId="1" applyNumberFormat="1" applyFont="1" applyFill="1" applyBorder="1"/>
    <xf numFmtId="167" fontId="7" fillId="2" borderId="0" xfId="1" quotePrefix="1" applyNumberFormat="1" applyFont="1" applyFill="1" applyBorder="1" applyAlignment="1" applyProtection="1">
      <alignment horizontal="center"/>
    </xf>
    <xf numFmtId="167" fontId="7" fillId="2" borderId="0" xfId="1" applyNumberFormat="1" applyFont="1" applyFill="1" applyBorder="1" applyAlignment="1">
      <alignment horizontal="center"/>
    </xf>
    <xf numFmtId="168" fontId="7" fillId="2" borderId="5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Border="1" applyAlignment="1">
      <alignment horizontal="center"/>
    </xf>
    <xf numFmtId="164" fontId="11" fillId="3" borderId="0" xfId="8" applyNumberFormat="1" applyFont="1" applyFill="1" applyBorder="1" applyAlignment="1" applyProtection="1"/>
    <xf numFmtId="41" fontId="11" fillId="3" borderId="0" xfId="2" applyFont="1" applyFill="1" applyBorder="1" applyAlignment="1" applyProtection="1"/>
    <xf numFmtId="170" fontId="11" fillId="3" borderId="5" xfId="2" applyNumberFormat="1" applyFont="1" applyFill="1" applyBorder="1" applyAlignment="1" applyProtection="1"/>
    <xf numFmtId="170" fontId="11" fillId="3" borderId="0" xfId="2" applyNumberFormat="1" applyFont="1" applyFill="1" applyBorder="1" applyAlignment="1" applyProtection="1"/>
    <xf numFmtId="0" fontId="12" fillId="0" borderId="0" xfId="0" applyFont="1" applyBorder="1" applyAlignment="1">
      <alignment horizontal="left"/>
    </xf>
    <xf numFmtId="41" fontId="5" fillId="0" borderId="0" xfId="2" applyFont="1" applyFill="1" applyBorder="1" applyAlignment="1" applyProtection="1"/>
    <xf numFmtId="170" fontId="5" fillId="0" borderId="6" xfId="2" applyNumberFormat="1" applyFont="1" applyFill="1" applyBorder="1" applyAlignment="1" applyProtection="1"/>
    <xf numFmtId="170" fontId="5" fillId="0" borderId="0" xfId="2" applyNumberFormat="1" applyFont="1" applyFill="1" applyBorder="1" applyAlignment="1" applyProtection="1"/>
    <xf numFmtId="165" fontId="4" fillId="0" borderId="0" xfId="0" applyNumberFormat="1" applyFont="1"/>
    <xf numFmtId="170" fontId="5" fillId="0" borderId="5" xfId="2" applyNumberFormat="1" applyFont="1" applyFill="1" applyBorder="1" applyAlignment="1" applyProtection="1"/>
    <xf numFmtId="171" fontId="4" fillId="0" borderId="0" xfId="3" applyNumberFormat="1" applyFont="1"/>
    <xf numFmtId="10" fontId="4" fillId="0" borderId="0" xfId="3" applyNumberFormat="1" applyFont="1"/>
    <xf numFmtId="165" fontId="4" fillId="0" borderId="0" xfId="0" applyNumberFormat="1" applyFont="1" applyFill="1"/>
    <xf numFmtId="0" fontId="4" fillId="0" borderId="0" xfId="0" applyFont="1" applyFill="1"/>
    <xf numFmtId="171" fontId="4" fillId="0" borderId="0" xfId="3" applyNumberFormat="1" applyFont="1" applyFill="1"/>
    <xf numFmtId="9" fontId="4" fillId="0" borderId="0" xfId="3" applyFont="1" applyFill="1"/>
    <xf numFmtId="0" fontId="12" fillId="0" borderId="0" xfId="0" applyFont="1" applyBorder="1" applyAlignment="1">
      <alignment horizontal="left" vertical="top" wrapText="1"/>
    </xf>
    <xf numFmtId="41" fontId="5" fillId="0" borderId="0" xfId="2" applyFont="1" applyFill="1" applyBorder="1" applyAlignment="1" applyProtection="1">
      <alignment vertical="top"/>
    </xf>
    <xf numFmtId="41" fontId="5" fillId="0" borderId="0" xfId="2" applyFont="1" applyFill="1" applyBorder="1" applyAlignment="1" applyProtection="1">
      <alignment vertical="top" wrapText="1"/>
    </xf>
    <xf numFmtId="170" fontId="5" fillId="0" borderId="5" xfId="2" applyNumberFormat="1" applyFont="1" applyFill="1" applyBorder="1" applyAlignment="1" applyProtection="1">
      <alignment vertical="top" wrapText="1"/>
    </xf>
    <xf numFmtId="170" fontId="5" fillId="0" borderId="0" xfId="2" applyNumberFormat="1" applyFont="1" applyFill="1" applyBorder="1" applyAlignment="1" applyProtection="1">
      <alignment vertical="top" wrapText="1"/>
    </xf>
    <xf numFmtId="0" fontId="4" fillId="0" borderId="0" xfId="0" applyFont="1" applyFill="1" applyAlignment="1">
      <alignment vertical="top" wrapText="1"/>
    </xf>
    <xf numFmtId="0" fontId="12" fillId="0" borderId="7" xfId="0" applyFont="1" applyBorder="1" applyAlignment="1">
      <alignment horizontal="left"/>
    </xf>
    <xf numFmtId="41" fontId="5" fillId="0" borderId="7" xfId="2" applyFont="1" applyFill="1" applyBorder="1" applyAlignment="1" applyProtection="1"/>
    <xf numFmtId="170" fontId="5" fillId="0" borderId="8" xfId="2" applyNumberFormat="1" applyFont="1" applyFill="1" applyBorder="1" applyAlignment="1" applyProtection="1"/>
    <xf numFmtId="170" fontId="5" fillId="0" borderId="7" xfId="2" applyNumberFormat="1" applyFont="1" applyFill="1" applyBorder="1" applyAlignment="1" applyProtection="1"/>
    <xf numFmtId="164" fontId="12" fillId="0" borderId="0" xfId="9" applyNumberFormat="1" applyFont="1" applyFill="1" applyBorder="1" applyAlignment="1" applyProtection="1">
      <alignment horizontal="left"/>
    </xf>
    <xf numFmtId="167" fontId="5" fillId="0" borderId="0" xfId="7" applyNumberFormat="1" applyFont="1" applyFill="1" applyBorder="1" applyAlignment="1" applyProtection="1"/>
    <xf numFmtId="168" fontId="5" fillId="0" borderId="0" xfId="7" applyNumberFormat="1" applyFont="1" applyFill="1" applyBorder="1" applyAlignment="1" applyProtection="1"/>
    <xf numFmtId="41" fontId="4" fillId="0" borderId="0" xfId="0" applyNumberFormat="1" applyFont="1"/>
  </cellXfs>
  <cellStyles count="10">
    <cellStyle name="Millares" xfId="1" builtinId="3"/>
    <cellStyle name="Millares [0]" xfId="2" builtinId="6"/>
    <cellStyle name="Millares 4 3" xfId="6"/>
    <cellStyle name="Millares 7 2" xfId="5"/>
    <cellStyle name="Millares_CIFRAS PAGINA WEB 1995 - 2003" xfId="9"/>
    <cellStyle name="Millares_Plano ejecucion principales programas julio 13 - Despues de consejo de ministros" xfId="7"/>
    <cellStyle name="Normal" xfId="0" builtinId="0"/>
    <cellStyle name="Normal_archivoplanoacumulado.junio.sacado.julio17-2007-sector" xfId="8"/>
    <cellStyle name="Normal_Principales Programas 2007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CP\INFORMACION%20PGN\EJECUCION%20PGN\EJECUCI&#211;N%202020\DICIEMBRE\Cuadros%20de%20ejecuci&#243;n%20dic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7"/>
      <sheetName val="Hoja3"/>
      <sheetName val="Hoja4"/>
      <sheetName val="Hoja5"/>
      <sheetName val="Hoja11"/>
      <sheetName val="Hoja6"/>
      <sheetName val="Hoja8"/>
      <sheetName val="Hoja9"/>
      <sheetName val="Hoja10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Acumulada a diciembre de 2020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1">
          <cell r="A11" t="str">
            <v>AGRICULTURA Y DESARROLLO RURAL</v>
          </cell>
          <cell r="B11">
            <v>93975763766</v>
          </cell>
          <cell r="C11">
            <v>84550094013.869995</v>
          </cell>
          <cell r="D11">
            <v>83590301797.650009</v>
          </cell>
          <cell r="E11">
            <v>83162870197.809998</v>
          </cell>
        </row>
        <row r="12">
          <cell r="A12" t="str">
            <v>AMBIENTE Y DESARROLLO SOSTENIBLE</v>
          </cell>
          <cell r="B12">
            <v>149775903585</v>
          </cell>
          <cell r="C12">
            <v>144021200306.44998</v>
          </cell>
          <cell r="D12">
            <v>136790346280.72002</v>
          </cell>
          <cell r="E12">
            <v>134579954436.97002</v>
          </cell>
        </row>
        <row r="13">
          <cell r="A13" t="str">
            <v>COMERCIO, INDUSTRIA Y TURISMO</v>
          </cell>
          <cell r="B13">
            <v>380127647753</v>
          </cell>
          <cell r="C13">
            <v>350770939176.72003</v>
          </cell>
          <cell r="D13">
            <v>345551154592.38007</v>
          </cell>
          <cell r="E13">
            <v>331112329600.92004</v>
          </cell>
        </row>
        <row r="14">
          <cell r="A14" t="str">
            <v>CULTURA</v>
          </cell>
          <cell r="B14">
            <v>11359510347</v>
          </cell>
          <cell r="C14">
            <v>11057933221.140001</v>
          </cell>
          <cell r="D14">
            <v>10296911581.230001</v>
          </cell>
          <cell r="E14">
            <v>10104709172.120001</v>
          </cell>
        </row>
        <row r="15">
          <cell r="A15" t="str">
            <v>DEFENSA Y POLICÍA</v>
          </cell>
          <cell r="B15">
            <v>1892445895378</v>
          </cell>
          <cell r="C15">
            <v>1853436587263.1099</v>
          </cell>
          <cell r="D15">
            <v>1806675593576.3401</v>
          </cell>
          <cell r="E15">
            <v>1694390166820</v>
          </cell>
        </row>
        <row r="16">
          <cell r="A16" t="str">
            <v>EDUCACIÓN</v>
          </cell>
          <cell r="B16">
            <v>25199122631</v>
          </cell>
          <cell r="C16">
            <v>20604875044.410004</v>
          </cell>
          <cell r="D16">
            <v>16551729197.57</v>
          </cell>
          <cell r="E16">
            <v>16095977096.57</v>
          </cell>
        </row>
        <row r="17">
          <cell r="A17" t="str">
            <v>EMPLEO PÚBLICO</v>
          </cell>
          <cell r="B17">
            <v>303289297490</v>
          </cell>
          <cell r="C17">
            <v>222082203588.78</v>
          </cell>
          <cell r="D17">
            <v>204143209552.93997</v>
          </cell>
          <cell r="E17">
            <v>190435976317.57999</v>
          </cell>
        </row>
        <row r="18">
          <cell r="A18" t="str">
            <v>FISCALÍA</v>
          </cell>
          <cell r="B18">
            <v>62456811450</v>
          </cell>
          <cell r="C18">
            <v>60493603998.820007</v>
          </cell>
          <cell r="D18">
            <v>47077934533.580002</v>
          </cell>
          <cell r="E18">
            <v>37675208972.959999</v>
          </cell>
        </row>
        <row r="19">
          <cell r="A19" t="str">
            <v>HACIENDA</v>
          </cell>
          <cell r="B19">
            <v>293356195675</v>
          </cell>
          <cell r="C19">
            <v>251620361239.39001</v>
          </cell>
          <cell r="D19">
            <v>247558724183.22003</v>
          </cell>
          <cell r="E19">
            <v>245074588926.39001</v>
          </cell>
        </row>
        <row r="20">
          <cell r="A20" t="str">
            <v>INCLUSIÓN SOCIAL Y RECONCILIACIÓN</v>
          </cell>
          <cell r="B20">
            <v>2570458132205</v>
          </cell>
          <cell r="C20">
            <v>2495133127185.4194</v>
          </cell>
          <cell r="D20">
            <v>2379938537946.3999</v>
          </cell>
          <cell r="E20">
            <v>2348606802574.25</v>
          </cell>
        </row>
        <row r="21">
          <cell r="A21" t="str">
            <v>INFORMACIÓN ESTADÍSTICA</v>
          </cell>
          <cell r="B21">
            <v>38427898070</v>
          </cell>
          <cell r="C21">
            <v>32112272498.34</v>
          </cell>
          <cell r="D21">
            <v>28042386099.93</v>
          </cell>
          <cell r="E21">
            <v>27675612146.049999</v>
          </cell>
        </row>
        <row r="22">
          <cell r="A22" t="str">
            <v>INTERIOR</v>
          </cell>
          <cell r="B22">
            <v>116069788985</v>
          </cell>
          <cell r="C22">
            <v>114651884053.67</v>
          </cell>
          <cell r="D22">
            <v>54024296257.019997</v>
          </cell>
          <cell r="E22">
            <v>54024296257.019997</v>
          </cell>
        </row>
        <row r="23">
          <cell r="A23" t="str">
            <v>JUSTICIA Y DEL DERECHO</v>
          </cell>
          <cell r="B23">
            <v>478711208054</v>
          </cell>
          <cell r="C23">
            <v>442074704028.92004</v>
          </cell>
          <cell r="D23">
            <v>414631868900.00995</v>
          </cell>
          <cell r="E23">
            <v>413482726998.60992</v>
          </cell>
        </row>
        <row r="24">
          <cell r="A24" t="str">
            <v>MINAS Y ENERGÍA</v>
          </cell>
          <cell r="B24">
            <v>1155308874116</v>
          </cell>
          <cell r="C24">
            <v>1076529661783.62</v>
          </cell>
          <cell r="D24">
            <v>1042730260134.33</v>
          </cell>
          <cell r="E24">
            <v>1036588440696.1501</v>
          </cell>
        </row>
        <row r="25">
          <cell r="A25" t="str">
            <v>ORGANISMOS DE CONTROL</v>
          </cell>
          <cell r="B25">
            <v>21347000000</v>
          </cell>
          <cell r="C25">
            <v>15016736104.550001</v>
          </cell>
          <cell r="D25">
            <v>12895623487.190002</v>
          </cell>
          <cell r="E25">
            <v>10248489766.120001</v>
          </cell>
        </row>
        <row r="26">
          <cell r="A26" t="str">
            <v>PLANEACIÓN</v>
          </cell>
          <cell r="B26">
            <v>343527796929</v>
          </cell>
          <cell r="C26">
            <v>306776418077.51996</v>
          </cell>
          <cell r="D26">
            <v>306273228757.94995</v>
          </cell>
          <cell r="E26">
            <v>292235874179.81</v>
          </cell>
        </row>
        <row r="27">
          <cell r="A27" t="str">
            <v>PRESIDENCIA DE LA REPÚBLICA</v>
          </cell>
          <cell r="B27">
            <v>37175760739</v>
          </cell>
          <cell r="C27">
            <v>12638679722.700001</v>
          </cell>
          <cell r="D27">
            <v>9042839041.5300007</v>
          </cell>
          <cell r="E27">
            <v>9042839041.5300007</v>
          </cell>
        </row>
        <row r="28">
          <cell r="A28" t="str">
            <v>REGISTRADURÍA</v>
          </cell>
          <cell r="B28">
            <v>77879200865</v>
          </cell>
          <cell r="C28">
            <v>74709807659.970001</v>
          </cell>
          <cell r="D28">
            <v>73583688079.930008</v>
          </cell>
          <cell r="E28">
            <v>64992662013.220001</v>
          </cell>
        </row>
        <row r="29">
          <cell r="A29" t="str">
            <v>RELACIONES EXTERIORES</v>
          </cell>
          <cell r="B29">
            <v>189622639430</v>
          </cell>
          <cell r="C29">
            <v>170575887642.57993</v>
          </cell>
          <cell r="D29">
            <v>119463292843.22002</v>
          </cell>
          <cell r="E29">
            <v>118670512868.93001</v>
          </cell>
        </row>
        <row r="30">
          <cell r="A30" t="str">
            <v>SALUD Y PROTECCIÓN SOCIAL</v>
          </cell>
          <cell r="B30">
            <v>540529464013</v>
          </cell>
          <cell r="C30">
            <v>492582477372.54999</v>
          </cell>
          <cell r="D30">
            <v>473635573172.76996</v>
          </cell>
          <cell r="E30">
            <v>459823443801.82996</v>
          </cell>
        </row>
        <row r="31">
          <cell r="A31" t="str">
            <v>SISTEMA INTEGRAL DE VERDAD, JUSTICIA, REPARACIÓN Y NO REPETICIÓN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TECNOLOGÍAS DE LA INFORMACIÓN Y LAS COMUNICACIONES</v>
          </cell>
          <cell r="B32">
            <v>1531753467546</v>
          </cell>
          <cell r="C32">
            <v>1521571670981.4397</v>
          </cell>
          <cell r="D32">
            <v>1446654105217.2598</v>
          </cell>
          <cell r="E32">
            <v>1178530041231.5498</v>
          </cell>
        </row>
        <row r="33">
          <cell r="A33" t="str">
            <v>TRABAJO</v>
          </cell>
          <cell r="B33">
            <v>1614863195126</v>
          </cell>
          <cell r="C33">
            <v>1569317445214.49</v>
          </cell>
          <cell r="D33">
            <v>1462999558310.2202</v>
          </cell>
          <cell r="E33">
            <v>1460763720514.9302</v>
          </cell>
        </row>
        <row r="34">
          <cell r="A34" t="str">
            <v>TRANSPORTE</v>
          </cell>
          <cell r="B34">
            <v>2880704785289</v>
          </cell>
          <cell r="C34">
            <v>2781812822717.439</v>
          </cell>
          <cell r="D34">
            <v>2073550632428.0098</v>
          </cell>
          <cell r="E34">
            <v>1915756354058.2998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35"/>
  <sheetViews>
    <sheetView showGridLines="0" tabSelected="1" topLeftCell="A10" workbookViewId="0">
      <selection activeCell="B11" sqref="B11"/>
    </sheetView>
  </sheetViews>
  <sheetFormatPr baseColWidth="10" defaultColWidth="0" defaultRowHeight="11.25" zeroHeight="1" x14ac:dyDescent="0.2"/>
  <cols>
    <col min="1" max="1" width="35.85546875" style="2" customWidth="1"/>
    <col min="2" max="2" width="11.28515625" style="2" bestFit="1" customWidth="1"/>
    <col min="3" max="3" width="12.85546875" style="2" bestFit="1" customWidth="1"/>
    <col min="4" max="4" width="9.5703125" style="2" bestFit="1" customWidth="1"/>
    <col min="5" max="5" width="6.85546875" style="2" bestFit="1" customWidth="1"/>
    <col min="6" max="6" width="10.85546875" style="2" bestFit="1" customWidth="1"/>
    <col min="7" max="7" width="11" style="2" customWidth="1"/>
    <col min="8" max="8" width="9.85546875" style="2" customWidth="1"/>
    <col min="9" max="9" width="9.42578125" style="2" customWidth="1"/>
    <col min="10" max="10" width="11.42578125" style="2" customWidth="1"/>
    <col min="11" max="11" width="10.5703125" style="2" bestFit="1" customWidth="1"/>
    <col min="12" max="13" width="11.42578125" style="2" customWidth="1"/>
    <col min="14" max="14" width="17.140625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N2" s="3"/>
    </row>
    <row r="3" spans="1:14" ht="11.25" customHeight="1" x14ac:dyDescent="0.2">
      <c r="A3" s="1" t="str">
        <f>+[1]CUA1!A3:L3</f>
        <v>Acumulada a diciembre de 2020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</row>
    <row r="7" spans="1:14" ht="11.25" customHeight="1" x14ac:dyDescent="0.2">
      <c r="A7" s="13"/>
      <c r="B7" s="14" t="s">
        <v>16</v>
      </c>
      <c r="C7" s="14" t="s">
        <v>17</v>
      </c>
      <c r="D7" s="14" t="s">
        <v>18</v>
      </c>
      <c r="E7" s="14" t="s">
        <v>19</v>
      </c>
      <c r="F7" s="15" t="s">
        <v>20</v>
      </c>
      <c r="G7" s="16" t="s">
        <v>21</v>
      </c>
      <c r="H7" s="17" t="s">
        <v>22</v>
      </c>
      <c r="I7" s="17" t="s">
        <v>23</v>
      </c>
      <c r="J7" s="17" t="s">
        <v>24</v>
      </c>
      <c r="K7" s="17" t="s">
        <v>25</v>
      </c>
    </row>
    <row r="8" spans="1:14" ht="11.25" customHeight="1" x14ac:dyDescent="0.2">
      <c r="A8" s="18" t="s">
        <v>26</v>
      </c>
      <c r="B8" s="19">
        <f>((SUM(B9:B31)))</f>
        <v>14808.365359441999</v>
      </c>
      <c r="C8" s="19">
        <f>((SUM(C9:C31)))</f>
        <v>14104.141392895899</v>
      </c>
      <c r="D8" s="19">
        <f>((SUM(D9:D31)))</f>
        <v>12795.701795971399</v>
      </c>
      <c r="E8" s="19">
        <f>((SUM(E9:E31)))</f>
        <v>12133.073597689619</v>
      </c>
      <c r="F8" s="19">
        <f>((SUM(F9:F31)))</f>
        <v>704.22396654610179</v>
      </c>
      <c r="G8" s="20">
        <f t="shared" ref="G8:G31" si="0">IFERROR(IF(C8&gt;0,+C8/B8*100,0),0)</f>
        <v>95.244417939100359</v>
      </c>
      <c r="H8" s="21">
        <f t="shared" ref="H8:H31" si="1">IFERROR(IF(D8&gt;0,+D8/B8*100,0),0)</f>
        <v>86.408604092231556</v>
      </c>
      <c r="I8" s="21">
        <f t="shared" ref="I8:I31" si="2">IFERROR(IF(E8&gt;0,+E8/B8*100,0),0)</f>
        <v>81.933915750892922</v>
      </c>
      <c r="J8" s="21">
        <f t="shared" ref="J8:K23" si="3">IFERROR(IF(D8&gt;0,+D8/C8*100,0),0)</f>
        <v>90.723011344855436</v>
      </c>
      <c r="K8" s="21">
        <f t="shared" si="3"/>
        <v>94.821478267878973</v>
      </c>
    </row>
    <row r="9" spans="1:14" ht="11.25" customHeight="1" x14ac:dyDescent="0.2">
      <c r="A9" s="22" t="s">
        <v>27</v>
      </c>
      <c r="B9" s="23">
        <f>+VLOOKUP($A9,'[1]CUA6. TD'!$A$11:$E$34,2,0)/1000000000</f>
        <v>93.975763766</v>
      </c>
      <c r="C9" s="23">
        <f>+VLOOKUP($A9,'[1]CUA6. TD'!$A$11:$E$34,3,0)/1000000000</f>
        <v>84.550094013869995</v>
      </c>
      <c r="D9" s="23">
        <f>+VLOOKUP($A9,'[1]CUA6. TD'!$A$11:$E$34,4,0)/1000000000</f>
        <v>83.590301797650014</v>
      </c>
      <c r="E9" s="23">
        <f>+VLOOKUP($A9,'[1]CUA6. TD'!$A$11:$E$34,5,0)/1000000000</f>
        <v>83.162870197809994</v>
      </c>
      <c r="F9" s="23">
        <f t="shared" ref="F9:F31" si="4">+B9-C9</f>
        <v>9.4256697521300055</v>
      </c>
      <c r="G9" s="24">
        <f t="shared" si="0"/>
        <v>89.970105722577614</v>
      </c>
      <c r="H9" s="25">
        <f t="shared" si="1"/>
        <v>88.948786844435944</v>
      </c>
      <c r="I9" s="25">
        <f t="shared" si="2"/>
        <v>88.493955106218507</v>
      </c>
      <c r="J9" s="25">
        <f t="shared" si="3"/>
        <v>98.864824188057625</v>
      </c>
      <c r="K9" s="25">
        <f t="shared" si="3"/>
        <v>99.48865886275334</v>
      </c>
      <c r="L9" s="26"/>
    </row>
    <row r="10" spans="1:14" ht="11.25" customHeight="1" x14ac:dyDescent="0.2">
      <c r="A10" s="22" t="s">
        <v>28</v>
      </c>
      <c r="B10" s="23">
        <f>+VLOOKUP($A10,'[1]CUA6. TD'!$A$11:$E$34,2,0)/1000000000</f>
        <v>149.77590358500001</v>
      </c>
      <c r="C10" s="23">
        <f>+VLOOKUP($A10,'[1]CUA6. TD'!$A$11:$E$34,3,0)/1000000000</f>
        <v>144.02120030644997</v>
      </c>
      <c r="D10" s="23">
        <f>+VLOOKUP($A10,'[1]CUA6. TD'!$A$11:$E$34,4,0)/1000000000</f>
        <v>136.79034628072003</v>
      </c>
      <c r="E10" s="23">
        <f>+VLOOKUP($A10,'[1]CUA6. TD'!$A$11:$E$34,5,0)/1000000000</f>
        <v>134.57995443697001</v>
      </c>
      <c r="F10" s="23">
        <f t="shared" si="4"/>
        <v>5.7547032785500392</v>
      </c>
      <c r="G10" s="27">
        <f t="shared" si="0"/>
        <v>96.157790979185009</v>
      </c>
      <c r="H10" s="25">
        <f t="shared" si="1"/>
        <v>91.330009037862027</v>
      </c>
      <c r="I10" s="25">
        <f t="shared" si="2"/>
        <v>89.854209666372626</v>
      </c>
      <c r="J10" s="25">
        <f t="shared" si="3"/>
        <v>94.979312760660207</v>
      </c>
      <c r="K10" s="25">
        <f t="shared" si="3"/>
        <v>98.38410245762968</v>
      </c>
      <c r="L10" s="26"/>
    </row>
    <row r="11" spans="1:14" ht="11.25" customHeight="1" x14ac:dyDescent="0.2">
      <c r="A11" s="22" t="s">
        <v>29</v>
      </c>
      <c r="B11" s="23">
        <f>+VLOOKUP($A11,'[1]CUA6. TD'!$A$11:$E$34,2,0)/1000000000</f>
        <v>380.12764775300002</v>
      </c>
      <c r="C11" s="23">
        <f>+VLOOKUP($A11,'[1]CUA6. TD'!$A$11:$E$34,3,0)/1000000000</f>
        <v>350.77093917672005</v>
      </c>
      <c r="D11" s="23">
        <f>+VLOOKUP($A11,'[1]CUA6. TD'!$A$11:$E$34,4,0)/1000000000</f>
        <v>345.55115459238004</v>
      </c>
      <c r="E11" s="23">
        <f>+VLOOKUP($A11,'[1]CUA6. TD'!$A$11:$E$34,5,0)/1000000000</f>
        <v>331.11232960092002</v>
      </c>
      <c r="F11" s="23">
        <f t="shared" si="4"/>
        <v>29.356708576279971</v>
      </c>
      <c r="G11" s="27">
        <f t="shared" si="0"/>
        <v>92.277144598712425</v>
      </c>
      <c r="H11" s="25">
        <f t="shared" si="1"/>
        <v>90.903978343851705</v>
      </c>
      <c r="I11" s="25">
        <f t="shared" si="2"/>
        <v>87.105563501676869</v>
      </c>
      <c r="J11" s="25">
        <f t="shared" si="3"/>
        <v>98.51191076530138</v>
      </c>
      <c r="K11" s="25">
        <f t="shared" si="3"/>
        <v>95.821508682703609</v>
      </c>
    </row>
    <row r="12" spans="1:14" ht="11.25" customHeight="1" x14ac:dyDescent="0.2">
      <c r="A12" s="22" t="s">
        <v>30</v>
      </c>
      <c r="B12" s="23">
        <f>+VLOOKUP($A12,'[1]CUA6. TD'!$A$11:$E$34,2,0)/1000000000</f>
        <v>11.359510347000001</v>
      </c>
      <c r="C12" s="23">
        <f>+VLOOKUP($A12,'[1]CUA6. TD'!$A$11:$E$34,3,0)/1000000000</f>
        <v>11.057933221140001</v>
      </c>
      <c r="D12" s="23">
        <f>+VLOOKUP($A12,'[1]CUA6. TD'!$A$11:$E$34,4,0)/1000000000</f>
        <v>10.296911581230001</v>
      </c>
      <c r="E12" s="23">
        <f>+VLOOKUP($A12,'[1]CUA6. TD'!$A$11:$E$34,5,0)/1000000000</f>
        <v>10.104709172120002</v>
      </c>
      <c r="F12" s="23">
        <f t="shared" si="4"/>
        <v>0.30157712585999974</v>
      </c>
      <c r="G12" s="27">
        <f t="shared" si="0"/>
        <v>97.345157347036135</v>
      </c>
      <c r="H12" s="25">
        <f t="shared" si="1"/>
        <v>90.645734425950607</v>
      </c>
      <c r="I12" s="25">
        <f t="shared" si="2"/>
        <v>88.953738880026762</v>
      </c>
      <c r="J12" s="25">
        <f t="shared" si="3"/>
        <v>93.117867284140246</v>
      </c>
      <c r="K12" s="25">
        <f t="shared" si="3"/>
        <v>98.133397498912572</v>
      </c>
      <c r="M12" s="26"/>
    </row>
    <row r="13" spans="1:14" ht="11.25" customHeight="1" x14ac:dyDescent="0.2">
      <c r="A13" s="22" t="s">
        <v>31</v>
      </c>
      <c r="B13" s="23">
        <f>+VLOOKUP($A13,'[1]CUA6. TD'!$A$11:$E$34,2,0)/1000000000</f>
        <v>1892.4458953779999</v>
      </c>
      <c r="C13" s="23">
        <f>+VLOOKUP($A13,'[1]CUA6. TD'!$A$11:$E$34,3,0)/1000000000</f>
        <v>1853.4365872631099</v>
      </c>
      <c r="D13" s="23">
        <f>+VLOOKUP($A13,'[1]CUA6. TD'!$A$11:$E$34,4,0)/1000000000</f>
        <v>1806.6755935763401</v>
      </c>
      <c r="E13" s="23">
        <f>+VLOOKUP($A13,'[1]CUA6. TD'!$A$11:$E$34,5,0)/1000000000</f>
        <v>1694.3901668200001</v>
      </c>
      <c r="F13" s="23">
        <f t="shared" si="4"/>
        <v>39.009308114890018</v>
      </c>
      <c r="G13" s="27">
        <f t="shared" si="0"/>
        <v>97.938683044510597</v>
      </c>
      <c r="H13" s="25">
        <f t="shared" si="1"/>
        <v>95.467754084217674</v>
      </c>
      <c r="I13" s="25">
        <f t="shared" si="2"/>
        <v>89.534404706537728</v>
      </c>
      <c r="J13" s="25">
        <f t="shared" si="3"/>
        <v>97.477065360200982</v>
      </c>
      <c r="K13" s="25">
        <f t="shared" si="3"/>
        <v>93.784970187477356</v>
      </c>
      <c r="L13" s="28"/>
      <c r="M13" s="26"/>
    </row>
    <row r="14" spans="1:14" ht="11.25" customHeight="1" x14ac:dyDescent="0.2">
      <c r="A14" s="22" t="s">
        <v>32</v>
      </c>
      <c r="B14" s="23">
        <f>+VLOOKUP($A14,'[1]CUA6. TD'!$A$11:$E$34,2,0)/1000000000</f>
        <v>25.199122631000002</v>
      </c>
      <c r="C14" s="23">
        <f>+VLOOKUP($A14,'[1]CUA6. TD'!$A$11:$E$34,3,0)/1000000000</f>
        <v>20.604875044410004</v>
      </c>
      <c r="D14" s="23">
        <f>+VLOOKUP($A14,'[1]CUA6. TD'!$A$11:$E$34,4,0)/1000000000</f>
        <v>16.551729197570001</v>
      </c>
      <c r="E14" s="23">
        <f>+VLOOKUP($A14,'[1]CUA6. TD'!$A$11:$E$34,5,0)/1000000000</f>
        <v>16.09597709657</v>
      </c>
      <c r="F14" s="23">
        <f t="shared" si="4"/>
        <v>4.5942475865899972</v>
      </c>
      <c r="G14" s="27">
        <f t="shared" si="0"/>
        <v>81.768224021664366</v>
      </c>
      <c r="H14" s="25">
        <f t="shared" si="1"/>
        <v>65.683751930347128</v>
      </c>
      <c r="I14" s="25">
        <f t="shared" si="2"/>
        <v>63.875148878273656</v>
      </c>
      <c r="J14" s="25">
        <f t="shared" si="3"/>
        <v>80.329189873249916</v>
      </c>
      <c r="K14" s="25">
        <f t="shared" si="3"/>
        <v>97.24649856483326</v>
      </c>
    </row>
    <row r="15" spans="1:14" ht="11.25" customHeight="1" x14ac:dyDescent="0.2">
      <c r="A15" s="22" t="s">
        <v>33</v>
      </c>
      <c r="B15" s="23">
        <f>+VLOOKUP($A15,'[1]CUA6. TD'!$A$11:$E$34,2,0)/1000000000</f>
        <v>303.28929749000002</v>
      </c>
      <c r="C15" s="23">
        <f>+VLOOKUP($A15,'[1]CUA6. TD'!$A$11:$E$34,3,0)/1000000000</f>
        <v>222.08220358878</v>
      </c>
      <c r="D15" s="23">
        <f>+VLOOKUP($A15,'[1]CUA6. TD'!$A$11:$E$34,4,0)/1000000000</f>
        <v>204.14320955293996</v>
      </c>
      <c r="E15" s="23">
        <f>+VLOOKUP($A15,'[1]CUA6. TD'!$A$11:$E$34,5,0)/1000000000</f>
        <v>190.43597631757999</v>
      </c>
      <c r="F15" s="23">
        <f t="shared" si="4"/>
        <v>81.20709390122002</v>
      </c>
      <c r="G15" s="27">
        <f t="shared" si="0"/>
        <v>73.224543505727382</v>
      </c>
      <c r="H15" s="25">
        <f t="shared" si="1"/>
        <v>67.309730756216652</v>
      </c>
      <c r="I15" s="25">
        <f t="shared" si="2"/>
        <v>62.790206543262208</v>
      </c>
      <c r="J15" s="25">
        <f t="shared" si="3"/>
        <v>91.922363095308214</v>
      </c>
      <c r="K15" s="25">
        <f t="shared" si="3"/>
        <v>93.285481664867561</v>
      </c>
      <c r="L15" s="26"/>
      <c r="M15" s="29"/>
    </row>
    <row r="16" spans="1:14" ht="11.25" customHeight="1" x14ac:dyDescent="0.2">
      <c r="A16" s="22" t="s">
        <v>34</v>
      </c>
      <c r="B16" s="23">
        <f>+VLOOKUP($A16,'[1]CUA6. TD'!$A$11:$E$34,2,0)/1000000000</f>
        <v>62.456811449999996</v>
      </c>
      <c r="C16" s="23">
        <f>+VLOOKUP($A16,'[1]CUA6. TD'!$A$11:$E$34,3,0)/1000000000</f>
        <v>60.493603998820006</v>
      </c>
      <c r="D16" s="23">
        <f>+VLOOKUP($A16,'[1]CUA6. TD'!$A$11:$E$34,4,0)/1000000000</f>
        <v>47.077934533579999</v>
      </c>
      <c r="E16" s="23">
        <f>+VLOOKUP($A16,'[1]CUA6. TD'!$A$11:$E$34,5,0)/1000000000</f>
        <v>37.67520897296</v>
      </c>
      <c r="F16" s="23">
        <f t="shared" si="4"/>
        <v>1.96320745117999</v>
      </c>
      <c r="G16" s="27">
        <f t="shared" si="0"/>
        <v>96.85669600224206</v>
      </c>
      <c r="H16" s="25">
        <f t="shared" si="1"/>
        <v>75.376781876334491</v>
      </c>
      <c r="I16" s="25">
        <f t="shared" si="2"/>
        <v>60.322017884504099</v>
      </c>
      <c r="J16" s="25">
        <f t="shared" si="3"/>
        <v>77.82299519548927</v>
      </c>
      <c r="K16" s="25">
        <f t="shared" si="3"/>
        <v>80.027319265858679</v>
      </c>
    </row>
    <row r="17" spans="1:13" ht="11.25" customHeight="1" x14ac:dyDescent="0.2">
      <c r="A17" s="22" t="s">
        <v>35</v>
      </c>
      <c r="B17" s="23">
        <f>+VLOOKUP($A17,'[1]CUA6. TD'!$A$11:$E$34,2,0)/1000000000</f>
        <v>293.35619567499998</v>
      </c>
      <c r="C17" s="23">
        <f>+VLOOKUP($A17,'[1]CUA6. TD'!$A$11:$E$34,3,0)/1000000000</f>
        <v>251.62036123939001</v>
      </c>
      <c r="D17" s="23">
        <f>+VLOOKUP($A17,'[1]CUA6. TD'!$A$11:$E$34,4,0)/1000000000</f>
        <v>247.55872418322002</v>
      </c>
      <c r="E17" s="23">
        <f>+VLOOKUP($A17,'[1]CUA6. TD'!$A$11:$E$34,5,0)/1000000000</f>
        <v>245.07458892639002</v>
      </c>
      <c r="F17" s="23">
        <f t="shared" si="4"/>
        <v>41.735834435609974</v>
      </c>
      <c r="G17" s="27">
        <f t="shared" si="0"/>
        <v>85.772983475062588</v>
      </c>
      <c r="H17" s="25">
        <f t="shared" si="1"/>
        <v>84.388442389497868</v>
      </c>
      <c r="I17" s="25">
        <f t="shared" si="2"/>
        <v>83.541644096687278</v>
      </c>
      <c r="J17" s="25">
        <f t="shared" si="3"/>
        <v>98.385807477517389</v>
      </c>
      <c r="K17" s="25">
        <f t="shared" si="3"/>
        <v>98.996547075839885</v>
      </c>
    </row>
    <row r="18" spans="1:13" ht="11.25" customHeight="1" x14ac:dyDescent="0.2">
      <c r="A18" s="22" t="s">
        <v>36</v>
      </c>
      <c r="B18" s="23">
        <f>+VLOOKUP($A18,'[1]CUA6. TD'!$A$11:$E$34,2,0)/1000000000</f>
        <v>2570.4581322049999</v>
      </c>
      <c r="C18" s="23">
        <f>+VLOOKUP($A18,'[1]CUA6. TD'!$A$11:$E$34,3,0)/1000000000</f>
        <v>2495.1331271854197</v>
      </c>
      <c r="D18" s="23">
        <f>+VLOOKUP($A18,'[1]CUA6. TD'!$A$11:$E$34,4,0)/1000000000</f>
        <v>2379.9385379463997</v>
      </c>
      <c r="E18" s="23">
        <f>+VLOOKUP($A18,'[1]CUA6. TD'!$A$11:$E$34,5,0)/1000000000</f>
        <v>2348.6068025742502</v>
      </c>
      <c r="F18" s="23">
        <f t="shared" si="4"/>
        <v>75.325005019580203</v>
      </c>
      <c r="G18" s="27">
        <f t="shared" si="0"/>
        <v>97.06958833229605</v>
      </c>
      <c r="H18" s="25">
        <f t="shared" si="1"/>
        <v>92.588107471131309</v>
      </c>
      <c r="I18" s="25">
        <f t="shared" si="2"/>
        <v>91.369191084997752</v>
      </c>
      <c r="J18" s="25">
        <f t="shared" si="3"/>
        <v>95.383228735014924</v>
      </c>
      <c r="K18" s="25">
        <f t="shared" si="3"/>
        <v>98.683506532938239</v>
      </c>
    </row>
    <row r="19" spans="1:13" ht="11.25" customHeight="1" x14ac:dyDescent="0.2">
      <c r="A19" s="22" t="s">
        <v>37</v>
      </c>
      <c r="B19" s="23">
        <f>+VLOOKUP($A19,'[1]CUA6. TD'!$A$11:$E$34,2,0)/1000000000</f>
        <v>38.427898069999998</v>
      </c>
      <c r="C19" s="23">
        <f>+VLOOKUP($A19,'[1]CUA6. TD'!$A$11:$E$34,3,0)/1000000000</f>
        <v>32.112272498339998</v>
      </c>
      <c r="D19" s="23">
        <f>+VLOOKUP($A19,'[1]CUA6. TD'!$A$11:$E$34,4,0)/1000000000</f>
        <v>28.042386099929999</v>
      </c>
      <c r="E19" s="23">
        <f>+VLOOKUP($A19,'[1]CUA6. TD'!$A$11:$E$34,5,0)/1000000000</f>
        <v>27.67561214605</v>
      </c>
      <c r="F19" s="23">
        <f t="shared" si="4"/>
        <v>6.31562557166</v>
      </c>
      <c r="G19" s="27">
        <f t="shared" si="0"/>
        <v>83.564998636783358</v>
      </c>
      <c r="H19" s="25">
        <f t="shared" si="1"/>
        <v>72.974030608825331</v>
      </c>
      <c r="I19" s="25">
        <f t="shared" si="2"/>
        <v>72.019583521420543</v>
      </c>
      <c r="J19" s="25">
        <f t="shared" si="3"/>
        <v>87.32607167985266</v>
      </c>
      <c r="K19" s="25">
        <f t="shared" si="3"/>
        <v>98.692072947811965</v>
      </c>
      <c r="L19" s="26"/>
      <c r="M19" s="28"/>
    </row>
    <row r="20" spans="1:13" ht="11.25" customHeight="1" x14ac:dyDescent="0.2">
      <c r="A20" s="22" t="s">
        <v>38</v>
      </c>
      <c r="B20" s="23">
        <f>+VLOOKUP($A20,'[1]CUA6. TD'!$A$11:$E$34,2,0)/1000000000</f>
        <v>116.069788985</v>
      </c>
      <c r="C20" s="23">
        <f>+VLOOKUP($A20,'[1]CUA6. TD'!$A$11:$E$34,3,0)/1000000000</f>
        <v>114.65188405367</v>
      </c>
      <c r="D20" s="23">
        <f>+VLOOKUP($A20,'[1]CUA6. TD'!$A$11:$E$34,4,0)/1000000000</f>
        <v>54.024296257019998</v>
      </c>
      <c r="E20" s="23">
        <f>+VLOOKUP($A20,'[1]CUA6. TD'!$A$11:$E$34,5,0)/1000000000</f>
        <v>54.024296257019998</v>
      </c>
      <c r="F20" s="23">
        <f t="shared" si="4"/>
        <v>1.4179049313299998</v>
      </c>
      <c r="G20" s="27">
        <f t="shared" si="0"/>
        <v>98.778403110982453</v>
      </c>
      <c r="H20" s="25">
        <f t="shared" si="1"/>
        <v>46.544666557463714</v>
      </c>
      <c r="I20" s="25">
        <f t="shared" si="2"/>
        <v>46.544666557463714</v>
      </c>
      <c r="J20" s="25">
        <f t="shared" si="3"/>
        <v>47.120286511585405</v>
      </c>
      <c r="K20" s="25">
        <f t="shared" si="3"/>
        <v>100</v>
      </c>
    </row>
    <row r="21" spans="1:13" s="31" customFormat="1" ht="11.25" customHeight="1" x14ac:dyDescent="0.2">
      <c r="A21" s="22" t="s">
        <v>39</v>
      </c>
      <c r="B21" s="23">
        <f>+VLOOKUP($A21,'[1]CUA6. TD'!$A$11:$E$34,2,0)/1000000000</f>
        <v>478.711208054</v>
      </c>
      <c r="C21" s="23">
        <f>+VLOOKUP($A21,'[1]CUA6. TD'!$A$11:$E$34,3,0)/1000000000</f>
        <v>442.07470402892005</v>
      </c>
      <c r="D21" s="23">
        <f>+VLOOKUP($A21,'[1]CUA6. TD'!$A$11:$E$34,4,0)/1000000000</f>
        <v>414.63186890000998</v>
      </c>
      <c r="E21" s="23">
        <f>+VLOOKUP($A21,'[1]CUA6. TD'!$A$11:$E$34,5,0)/1000000000</f>
        <v>413.48272699860991</v>
      </c>
      <c r="F21" s="23">
        <f t="shared" si="4"/>
        <v>36.636504025079944</v>
      </c>
      <c r="G21" s="27">
        <f t="shared" si="0"/>
        <v>92.346846405788099</v>
      </c>
      <c r="H21" s="25">
        <f t="shared" si="1"/>
        <v>86.614197019852995</v>
      </c>
      <c r="I21" s="25">
        <f t="shared" si="2"/>
        <v>86.374147929280966</v>
      </c>
      <c r="J21" s="25">
        <f t="shared" si="3"/>
        <v>93.792262963972988</v>
      </c>
      <c r="K21" s="25">
        <f t="shared" si="3"/>
        <v>99.722852489740205</v>
      </c>
      <c r="L21" s="30"/>
    </row>
    <row r="22" spans="1:13" s="31" customFormat="1" ht="11.25" customHeight="1" x14ac:dyDescent="0.2">
      <c r="A22" s="22" t="s">
        <v>40</v>
      </c>
      <c r="B22" s="23">
        <f>+VLOOKUP($A22,'[1]CUA6. TD'!$A$11:$E$34,2,0)/1000000000</f>
        <v>1155.308874116</v>
      </c>
      <c r="C22" s="23">
        <f>+VLOOKUP($A22,'[1]CUA6. TD'!$A$11:$E$34,3,0)/1000000000</f>
        <v>1076.52966178362</v>
      </c>
      <c r="D22" s="23">
        <f>+VLOOKUP($A22,'[1]CUA6. TD'!$A$11:$E$34,4,0)/1000000000</f>
        <v>1042.7302601343299</v>
      </c>
      <c r="E22" s="23">
        <f>+VLOOKUP($A22,'[1]CUA6. TD'!$A$11:$E$34,5,0)/1000000000</f>
        <v>1036.5884406961502</v>
      </c>
      <c r="F22" s="23">
        <f t="shared" si="4"/>
        <v>78.779212332379984</v>
      </c>
      <c r="G22" s="27">
        <f t="shared" si="0"/>
        <v>93.181112506154776</v>
      </c>
      <c r="H22" s="25">
        <f t="shared" si="1"/>
        <v>90.255539751842463</v>
      </c>
      <c r="I22" s="25">
        <f t="shared" si="2"/>
        <v>89.723922660016768</v>
      </c>
      <c r="J22" s="25">
        <f t="shared" si="3"/>
        <v>96.860337169596392</v>
      </c>
      <c r="K22" s="25">
        <f t="shared" si="3"/>
        <v>99.41098674575835</v>
      </c>
      <c r="L22" s="32"/>
      <c r="M22" s="33"/>
    </row>
    <row r="23" spans="1:13" s="31" customFormat="1" ht="11.25" customHeight="1" x14ac:dyDescent="0.2">
      <c r="A23" s="22" t="s">
        <v>41</v>
      </c>
      <c r="B23" s="23">
        <f>+VLOOKUP($A23,'[1]CUA6. TD'!$A$11:$E$34,2,0)/1000000000</f>
        <v>21.347000000000001</v>
      </c>
      <c r="C23" s="23">
        <f>+VLOOKUP($A23,'[1]CUA6. TD'!$A$11:$E$34,3,0)/1000000000</f>
        <v>15.016736104550001</v>
      </c>
      <c r="D23" s="23">
        <f>+VLOOKUP($A23,'[1]CUA6. TD'!$A$11:$E$34,4,0)/1000000000</f>
        <v>12.895623487190003</v>
      </c>
      <c r="E23" s="23">
        <f>+VLOOKUP($A23,'[1]CUA6. TD'!$A$11:$E$34,5,0)/1000000000</f>
        <v>10.248489766120001</v>
      </c>
      <c r="F23" s="23">
        <f t="shared" si="4"/>
        <v>6.3302638954500008</v>
      </c>
      <c r="G23" s="27">
        <f t="shared" si="0"/>
        <v>70.345885157399167</v>
      </c>
      <c r="H23" s="25">
        <f t="shared" si="1"/>
        <v>60.409535237691493</v>
      </c>
      <c r="I23" s="25">
        <f t="shared" si="2"/>
        <v>48.00903998744554</v>
      </c>
      <c r="J23" s="25">
        <f t="shared" si="3"/>
        <v>85.875009039299087</v>
      </c>
      <c r="K23" s="25">
        <f t="shared" si="3"/>
        <v>79.472619344853243</v>
      </c>
    </row>
    <row r="24" spans="1:13" s="31" customFormat="1" ht="11.25" customHeight="1" x14ac:dyDescent="0.2">
      <c r="A24" s="22" t="s">
        <v>42</v>
      </c>
      <c r="B24" s="23">
        <f>+VLOOKUP($A24,'[1]CUA6. TD'!$A$11:$E$34,2,0)/1000000000</f>
        <v>343.52779692899998</v>
      </c>
      <c r="C24" s="23">
        <f>+VLOOKUP($A24,'[1]CUA6. TD'!$A$11:$E$34,3,0)/1000000000</f>
        <v>306.77641807751996</v>
      </c>
      <c r="D24" s="23">
        <f>+VLOOKUP($A24,'[1]CUA6. TD'!$A$11:$E$34,4,0)/1000000000</f>
        <v>306.27322875794994</v>
      </c>
      <c r="E24" s="23">
        <f>+VLOOKUP($A24,'[1]CUA6. TD'!$A$11:$E$34,5,0)/1000000000</f>
        <v>292.23587417981003</v>
      </c>
      <c r="F24" s="23">
        <f t="shared" si="4"/>
        <v>36.751378851480013</v>
      </c>
      <c r="G24" s="27">
        <f t="shared" si="0"/>
        <v>89.301774360030677</v>
      </c>
      <c r="H24" s="25">
        <f t="shared" si="1"/>
        <v>89.155297328457593</v>
      </c>
      <c r="I24" s="25">
        <f t="shared" si="2"/>
        <v>85.06906189026941</v>
      </c>
      <c r="J24" s="25">
        <f t="shared" ref="J24:K46" si="5">IFERROR(IF(D24&gt;0,+D24/C24*100,0),0)</f>
        <v>99.835975228238411</v>
      </c>
      <c r="K24" s="25">
        <f t="shared" si="5"/>
        <v>95.416721652406082</v>
      </c>
    </row>
    <row r="25" spans="1:13" s="31" customFormat="1" ht="11.25" customHeight="1" x14ac:dyDescent="0.2">
      <c r="A25" s="22" t="s">
        <v>43</v>
      </c>
      <c r="B25" s="23">
        <f>+VLOOKUP($A25,'[1]CUA6. TD'!$A$11:$E$34,2,0)/1000000000</f>
        <v>37.175760738999998</v>
      </c>
      <c r="C25" s="23">
        <f>+VLOOKUP($A25,'[1]CUA6. TD'!$A$11:$E$34,3,0)/1000000000</f>
        <v>12.638679722700001</v>
      </c>
      <c r="D25" s="23">
        <f>+VLOOKUP($A25,'[1]CUA6. TD'!$A$11:$E$34,4,0)/1000000000</f>
        <v>9.0428390415300015</v>
      </c>
      <c r="E25" s="23">
        <f>+VLOOKUP($A25,'[1]CUA6. TD'!$A$11:$E$34,5,0)/1000000000</f>
        <v>9.0428390415300015</v>
      </c>
      <c r="F25" s="23">
        <f t="shared" si="4"/>
        <v>24.537081016299997</v>
      </c>
      <c r="G25" s="27">
        <f t="shared" si="0"/>
        <v>33.997097763331404</v>
      </c>
      <c r="H25" s="25">
        <f t="shared" si="1"/>
        <v>24.324556812749833</v>
      </c>
      <c r="I25" s="25">
        <f t="shared" si="2"/>
        <v>24.324556812749833</v>
      </c>
      <c r="J25" s="25">
        <f t="shared" si="5"/>
        <v>71.548921564080743</v>
      </c>
      <c r="K25" s="25">
        <f t="shared" si="5"/>
        <v>100</v>
      </c>
      <c r="L25" s="33"/>
    </row>
    <row r="26" spans="1:13" s="31" customFormat="1" ht="11.25" customHeight="1" x14ac:dyDescent="0.2">
      <c r="A26" s="22" t="s">
        <v>44</v>
      </c>
      <c r="B26" s="23">
        <f>+VLOOKUP($A26,'[1]CUA6. TD'!$A$11:$E$34,2,0)/1000000000</f>
        <v>77.879200865000001</v>
      </c>
      <c r="C26" s="23">
        <f>+VLOOKUP($A26,'[1]CUA6. TD'!$A$11:$E$34,3,0)/1000000000</f>
        <v>74.709807659969997</v>
      </c>
      <c r="D26" s="23">
        <f>+VLOOKUP($A26,'[1]CUA6. TD'!$A$11:$E$34,4,0)/1000000000</f>
        <v>73.583688079930013</v>
      </c>
      <c r="E26" s="23">
        <f>+VLOOKUP($A26,'[1]CUA6. TD'!$A$11:$E$34,5,0)/1000000000</f>
        <v>64.992662013219999</v>
      </c>
      <c r="F26" s="23">
        <f t="shared" si="4"/>
        <v>3.1693932050300049</v>
      </c>
      <c r="G26" s="27">
        <f t="shared" si="0"/>
        <v>95.930372718482303</v>
      </c>
      <c r="H26" s="25">
        <f t="shared" si="1"/>
        <v>94.484390264204094</v>
      </c>
      <c r="I26" s="25">
        <f t="shared" si="2"/>
        <v>83.453170154996542</v>
      </c>
      <c r="J26" s="25">
        <f t="shared" si="5"/>
        <v>98.492675037840627</v>
      </c>
      <c r="K26" s="25">
        <f t="shared" si="5"/>
        <v>88.32482267350062</v>
      </c>
    </row>
    <row r="27" spans="1:13" s="31" customFormat="1" ht="11.25" customHeight="1" x14ac:dyDescent="0.2">
      <c r="A27" s="22" t="s">
        <v>45</v>
      </c>
      <c r="B27" s="23">
        <f>+VLOOKUP($A27,'[1]CUA6. TD'!$A$11:$E$34,2,0)/1000000000</f>
        <v>189.62263942999999</v>
      </c>
      <c r="C27" s="23">
        <f>+VLOOKUP($A27,'[1]CUA6. TD'!$A$11:$E$34,3,0)/1000000000</f>
        <v>170.57588764257991</v>
      </c>
      <c r="D27" s="23">
        <f>+VLOOKUP($A27,'[1]CUA6. TD'!$A$11:$E$34,4,0)/1000000000</f>
        <v>119.46329284322002</v>
      </c>
      <c r="E27" s="23">
        <f>+VLOOKUP($A27,'[1]CUA6. TD'!$A$11:$E$34,5,0)/1000000000</f>
        <v>118.67051286893</v>
      </c>
      <c r="F27" s="23">
        <f t="shared" si="4"/>
        <v>19.046751787420078</v>
      </c>
      <c r="G27" s="27">
        <f t="shared" si="0"/>
        <v>89.955444220862006</v>
      </c>
      <c r="H27" s="25">
        <f t="shared" si="1"/>
        <v>63.000543185309056</v>
      </c>
      <c r="I27" s="25">
        <f t="shared" si="2"/>
        <v>62.582460209208158</v>
      </c>
      <c r="J27" s="25">
        <f t="shared" si="5"/>
        <v>70.035275497753915</v>
      </c>
      <c r="K27" s="25">
        <f t="shared" si="5"/>
        <v>99.33638195011882</v>
      </c>
    </row>
    <row r="28" spans="1:13" s="31" customFormat="1" ht="12" customHeight="1" x14ac:dyDescent="0.2">
      <c r="A28" s="22" t="s">
        <v>46</v>
      </c>
      <c r="B28" s="23">
        <f>+VLOOKUP($A28,'[1]CUA6. TD'!$A$11:$E$34,2,0)/1000000000</f>
        <v>540.52946401300005</v>
      </c>
      <c r="C28" s="23">
        <f>+VLOOKUP($A28,'[1]CUA6. TD'!$A$11:$E$34,3,0)/1000000000</f>
        <v>492.58247737254999</v>
      </c>
      <c r="D28" s="23">
        <f>+VLOOKUP($A28,'[1]CUA6. TD'!$A$11:$E$34,4,0)/1000000000</f>
        <v>473.63557317276997</v>
      </c>
      <c r="E28" s="23">
        <f>+VLOOKUP($A28,'[1]CUA6. TD'!$A$11:$E$34,5,0)/1000000000</f>
        <v>459.82344380182997</v>
      </c>
      <c r="F28" s="23">
        <f t="shared" si="4"/>
        <v>47.946986640450064</v>
      </c>
      <c r="G28" s="27">
        <f t="shared" si="0"/>
        <v>91.129625703568138</v>
      </c>
      <c r="H28" s="25">
        <f t="shared" si="1"/>
        <v>87.624376598530574</v>
      </c>
      <c r="I28" s="25">
        <f t="shared" si="2"/>
        <v>85.069080302858552</v>
      </c>
      <c r="J28" s="25">
        <f t="shared" si="5"/>
        <v>96.153557004129866</v>
      </c>
      <c r="K28" s="25">
        <f t="shared" si="5"/>
        <v>97.083806590282933</v>
      </c>
    </row>
    <row r="29" spans="1:13" s="39" customFormat="1" ht="22.5" x14ac:dyDescent="0.25">
      <c r="A29" s="34" t="s">
        <v>47</v>
      </c>
      <c r="B29" s="35">
        <f>+VLOOKUP($A29,'[1]CUA6. TD'!$A$11:$E$34,2,0)/1000000000</f>
        <v>1531.7534675459999</v>
      </c>
      <c r="C29" s="35">
        <f>+VLOOKUP($A29,'[1]CUA6. TD'!$A$11:$E$34,3,0)/1000000000</f>
        <v>1521.5716709814396</v>
      </c>
      <c r="D29" s="35">
        <f>+VLOOKUP($A29,'[1]CUA6. TD'!$A$11:$E$34,4,0)/1000000000</f>
        <v>1446.6541052172597</v>
      </c>
      <c r="E29" s="35">
        <f>+VLOOKUP($A29,'[1]CUA6. TD'!$A$11:$E$34,5,0)/1000000000</f>
        <v>1178.5300412315498</v>
      </c>
      <c r="F29" s="36">
        <f t="shared" si="4"/>
        <v>10.181796564560273</v>
      </c>
      <c r="G29" s="37">
        <f t="shared" si="0"/>
        <v>99.335284901892706</v>
      </c>
      <c r="H29" s="38">
        <f t="shared" si="1"/>
        <v>94.444317304854764</v>
      </c>
      <c r="I29" s="38">
        <f t="shared" si="2"/>
        <v>76.939929708117845</v>
      </c>
      <c r="J29" s="38">
        <f t="shared" si="5"/>
        <v>95.076303851276563</v>
      </c>
      <c r="K29" s="38">
        <f t="shared" si="5"/>
        <v>81.465917594348326</v>
      </c>
    </row>
    <row r="30" spans="1:13" s="31" customFormat="1" ht="11.25" customHeight="1" x14ac:dyDescent="0.2">
      <c r="A30" s="22" t="s">
        <v>48</v>
      </c>
      <c r="B30" s="23">
        <f>+VLOOKUP($A30,'[1]CUA6. TD'!$A$11:$E$34,2,0)/1000000000</f>
        <v>1614.8631951259999</v>
      </c>
      <c r="C30" s="23">
        <f>+VLOOKUP($A30,'[1]CUA6. TD'!$A$11:$E$34,3,0)/1000000000</f>
        <v>1569.3174452144899</v>
      </c>
      <c r="D30" s="23">
        <f>+VLOOKUP($A30,'[1]CUA6. TD'!$A$11:$E$34,4,0)/1000000000</f>
        <v>1462.9995583102202</v>
      </c>
      <c r="E30" s="23">
        <f>+VLOOKUP($A30,'[1]CUA6. TD'!$A$11:$E$34,5,0)/1000000000</f>
        <v>1460.7637205149301</v>
      </c>
      <c r="F30" s="23">
        <f t="shared" si="4"/>
        <v>45.545749911510029</v>
      </c>
      <c r="G30" s="27">
        <f t="shared" si="0"/>
        <v>97.179590813080836</v>
      </c>
      <c r="H30" s="25">
        <f t="shared" si="1"/>
        <v>90.595882222460915</v>
      </c>
      <c r="I30" s="25">
        <f t="shared" si="2"/>
        <v>90.457428525451888</v>
      </c>
      <c r="J30" s="25">
        <f t="shared" si="5"/>
        <v>93.225214743614956</v>
      </c>
      <c r="K30" s="25">
        <f t="shared" si="5"/>
        <v>99.847174403943612</v>
      </c>
    </row>
    <row r="31" spans="1:13" ht="10.5" customHeight="1" x14ac:dyDescent="0.2">
      <c r="A31" s="40" t="s">
        <v>49</v>
      </c>
      <c r="B31" s="41">
        <f>+VLOOKUP($A31,'[1]CUA6. TD'!$A$11:$E$34,2,0)/1000000000</f>
        <v>2880.704785289</v>
      </c>
      <c r="C31" s="41">
        <f>+VLOOKUP($A31,'[1]CUA6. TD'!$A$11:$E$34,3,0)/1000000000</f>
        <v>2781.8128227174388</v>
      </c>
      <c r="D31" s="41">
        <f>+VLOOKUP($A31,'[1]CUA6. TD'!$A$11:$E$34,4,0)/1000000000</f>
        <v>2073.55063242801</v>
      </c>
      <c r="E31" s="41">
        <f>+VLOOKUP($A31,'[1]CUA6. TD'!$A$11:$E$34,5,0)/1000000000</f>
        <v>1915.7563540582998</v>
      </c>
      <c r="F31" s="41">
        <f t="shared" si="4"/>
        <v>98.89196257156118</v>
      </c>
      <c r="G31" s="42">
        <f t="shared" si="0"/>
        <v>96.567091391086777</v>
      </c>
      <c r="H31" s="43">
        <f t="shared" si="1"/>
        <v>71.980670946120071</v>
      </c>
      <c r="I31" s="43">
        <f t="shared" si="2"/>
        <v>66.503043416373757</v>
      </c>
      <c r="J31" s="43">
        <f t="shared" si="5"/>
        <v>74.53954541781296</v>
      </c>
      <c r="K31" s="43">
        <f t="shared" si="5"/>
        <v>92.390141050718299</v>
      </c>
    </row>
    <row r="32" spans="1:13" x14ac:dyDescent="0.2">
      <c r="A32" s="44" t="s">
        <v>50</v>
      </c>
      <c r="B32" s="23"/>
      <c r="C32" s="23"/>
      <c r="D32" s="23"/>
      <c r="E32" s="23"/>
      <c r="F32" s="45"/>
      <c r="G32" s="46"/>
      <c r="H32" s="46"/>
      <c r="I32" s="46"/>
      <c r="J32" s="46"/>
      <c r="K32" s="46"/>
    </row>
    <row r="33" spans="1:11" x14ac:dyDescent="0.2">
      <c r="A33" s="44"/>
      <c r="B33" s="23"/>
      <c r="C33" s="23"/>
      <c r="D33" s="23"/>
      <c r="E33" s="23"/>
      <c r="F33" s="45"/>
      <c r="G33" s="46"/>
      <c r="H33" s="46"/>
      <c r="I33" s="46"/>
      <c r="J33" s="46"/>
      <c r="K33" s="46"/>
    </row>
    <row r="34" spans="1:11" x14ac:dyDescent="0.2"/>
    <row r="35" spans="1:11" hidden="1" x14ac:dyDescent="0.2">
      <c r="B35" s="47"/>
      <c r="C35" s="47"/>
      <c r="D35" s="47"/>
      <c r="E35" s="47"/>
      <c r="F35" s="47"/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CUA6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2021-01-29T22:44:55Z</dcterms:created>
  <dcterms:modified xsi:type="dcterms:W3CDTF">2021-01-29T22:46:38Z</dcterms:modified>
</cp:coreProperties>
</file>